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nas_at\AAA_PROJEKTY\23025_GYMBO KOTELNA\01_Archiv\04_Klíčové fáze\VÝKAZ VÝMĚR\"/>
    </mc:Choice>
  </mc:AlternateContent>
  <xr:revisionPtr revIDLastSave="0" documentId="13_ncr:1_{57546C2F-4EEC-47B8-B046-96EFD1139E19}" xr6:coauthVersionLast="47" xr6:coauthVersionMax="47" xr10:uidLastSave="{00000000-0000-0000-0000-000000000000}"/>
  <workbookProtection workbookAlgorithmName="SHA-512" workbookHashValue="KtFbI9LVm+Tu41EcxyORL4fWIfjYHJI3mc23mMGYirsnMVCukcZj9yxlyOJ/Ar+DWVFFpmVaJG8l+euXHjYi4A==" workbookSaltValue="TgURyg406rEXid/tFxGJnQ==" workbookSpinCount="100000" lockStructure="1"/>
  <bookViews>
    <workbookView xWindow="17445" yWindow="3795" windowWidth="35340" windowHeight="26340" activeTab="1" xr2:uid="{00000000-000D-0000-FFFF-FFFF00000000}"/>
  </bookViews>
  <sheets>
    <sheet name="Rekapitulace stavby" sheetId="1" r:id="rId1"/>
    <sheet name="D.1.1.1 - Bourané konstrukce" sheetId="2" r:id="rId2"/>
    <sheet name="D.1.1.2 - Nové konstrukce" sheetId="3" r:id="rId3"/>
    <sheet name="VRN - Vedlejší rozpočtové..." sheetId="4" r:id="rId4"/>
    <sheet name="Seznam figur" sheetId="5" r:id="rId5"/>
    <sheet name="Pokyny pro vyplnění" sheetId="6" r:id="rId6"/>
  </sheets>
  <definedNames>
    <definedName name="_xlnm._FilterDatabase" localSheetId="1" hidden="1">'D.1.1.1 - Bourané konstrukce'!$C$93:$K$212</definedName>
    <definedName name="_xlnm._FilterDatabase" localSheetId="2" hidden="1">'D.1.1.2 - Nové konstrukce'!$C$103:$K$483</definedName>
    <definedName name="_xlnm._FilterDatabase" localSheetId="3" hidden="1">'VRN - Vedlejší rozpočtové...'!$C$79:$K$94</definedName>
    <definedName name="_xlnm.Print_Titles" localSheetId="1">'D.1.1.1 - Bourané konstrukce'!$93:$93</definedName>
    <definedName name="_xlnm.Print_Titles" localSheetId="2">'D.1.1.2 - Nové konstrukce'!$103:$103</definedName>
    <definedName name="_xlnm.Print_Titles" localSheetId="0">'Rekapitulace stavby'!$52:$52</definedName>
    <definedName name="_xlnm.Print_Titles" localSheetId="4">'Seznam figur'!$9:$9</definedName>
    <definedName name="_xlnm.Print_Titles" localSheetId="3">'VRN - Vedlejší rozpočtové...'!$79:$79</definedName>
    <definedName name="_xlnm.Print_Area" localSheetId="1">'D.1.1.1 - Bourané konstrukce'!$C$4:$J$41,'D.1.1.1 - Bourané konstrukce'!$C$47:$J$73,'D.1.1.1 - Bourané konstrukce'!$C$79:$K$212</definedName>
    <definedName name="_xlnm.Print_Area" localSheetId="2">'D.1.1.2 - Nové konstrukce'!$C$4:$J$41,'D.1.1.2 - Nové konstrukce'!$C$47:$J$83,'D.1.1.2 - Nové konstrukce'!$C$89:$K$483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4">'Seznam figur'!$C$4:$G$94</definedName>
    <definedName name="_xlnm.Print_Area" localSheetId="3">'VRN - Vedlejší rozpočtové...'!$C$4:$J$39,'VRN - Vedlejší rozpočtové...'!$C$45:$J$61,'VRN - Vedlejší rozpočtové...'!$C$67:$K$94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6" i="3" l="1"/>
  <c r="H160" i="3"/>
  <c r="H469" i="3"/>
  <c r="H471" i="3"/>
  <c r="H483" i="3"/>
  <c r="H482" i="3"/>
  <c r="F482" i="3"/>
  <c r="D7" i="5" l="1"/>
  <c r="J37" i="4"/>
  <c r="J36" i="4"/>
  <c r="AY58" i="1" s="1"/>
  <c r="J35" i="4"/>
  <c r="AX58" i="1" s="1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J77" i="4"/>
  <c r="J76" i="4"/>
  <c r="F76" i="4"/>
  <c r="F74" i="4"/>
  <c r="E72" i="4"/>
  <c r="J55" i="4"/>
  <c r="J54" i="4"/>
  <c r="F54" i="4"/>
  <c r="F52" i="4"/>
  <c r="E50" i="4"/>
  <c r="J18" i="4"/>
  <c r="E18" i="4"/>
  <c r="F55" i="4" s="1"/>
  <c r="J17" i="4"/>
  <c r="J12" i="4"/>
  <c r="J74" i="4" s="1"/>
  <c r="E7" i="4"/>
  <c r="E70" i="4" s="1"/>
  <c r="J39" i="3"/>
  <c r="J38" i="3"/>
  <c r="AY57" i="1" s="1"/>
  <c r="J37" i="3"/>
  <c r="AX57" i="1" s="1"/>
  <c r="BI471" i="3"/>
  <c r="BH471" i="3"/>
  <c r="BG471" i="3"/>
  <c r="BF471" i="3"/>
  <c r="T471" i="3"/>
  <c r="R471" i="3"/>
  <c r="P471" i="3"/>
  <c r="BI469" i="3"/>
  <c r="BH469" i="3"/>
  <c r="BG469" i="3"/>
  <c r="BF469" i="3"/>
  <c r="T469" i="3"/>
  <c r="R469" i="3"/>
  <c r="P469" i="3"/>
  <c r="BI462" i="3"/>
  <c r="BH462" i="3"/>
  <c r="BG462" i="3"/>
  <c r="BF462" i="3"/>
  <c r="T462" i="3"/>
  <c r="R462" i="3"/>
  <c r="P462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4" i="3"/>
  <c r="BH444" i="3"/>
  <c r="BG444" i="3"/>
  <c r="BF444" i="3"/>
  <c r="T444" i="3"/>
  <c r="R444" i="3"/>
  <c r="P444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19" i="3"/>
  <c r="BH419" i="3"/>
  <c r="BG419" i="3"/>
  <c r="BF419" i="3"/>
  <c r="T419" i="3"/>
  <c r="R419" i="3"/>
  <c r="P419" i="3"/>
  <c r="BI413" i="3"/>
  <c r="BH413" i="3"/>
  <c r="BG413" i="3"/>
  <c r="BF413" i="3"/>
  <c r="T413" i="3"/>
  <c r="R413" i="3"/>
  <c r="P413" i="3"/>
  <c r="BI406" i="3"/>
  <c r="BH406" i="3"/>
  <c r="BG406" i="3"/>
  <c r="BF406" i="3"/>
  <c r="T406" i="3"/>
  <c r="R406" i="3"/>
  <c r="P406" i="3"/>
  <c r="BI399" i="3"/>
  <c r="BH399" i="3"/>
  <c r="BG399" i="3"/>
  <c r="BF399" i="3"/>
  <c r="T399" i="3"/>
  <c r="R399" i="3"/>
  <c r="P399" i="3"/>
  <c r="BI391" i="3"/>
  <c r="BH391" i="3"/>
  <c r="BG391" i="3"/>
  <c r="BF391" i="3"/>
  <c r="T391" i="3"/>
  <c r="R391" i="3"/>
  <c r="P391" i="3"/>
  <c r="BI385" i="3"/>
  <c r="BH385" i="3"/>
  <c r="BG385" i="3"/>
  <c r="BF385" i="3"/>
  <c r="T385" i="3"/>
  <c r="R385" i="3"/>
  <c r="P385" i="3"/>
  <c r="BI378" i="3"/>
  <c r="BH378" i="3"/>
  <c r="BG378" i="3"/>
  <c r="BF378" i="3"/>
  <c r="T378" i="3"/>
  <c r="R378" i="3"/>
  <c r="P378" i="3"/>
  <c r="BI372" i="3"/>
  <c r="BH372" i="3"/>
  <c r="BG372" i="3"/>
  <c r="BF372" i="3"/>
  <c r="T372" i="3"/>
  <c r="R372" i="3"/>
  <c r="P372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T363" i="3" s="1"/>
  <c r="R364" i="3"/>
  <c r="R363" i="3"/>
  <c r="P364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4" i="3"/>
  <c r="BH344" i="3"/>
  <c r="BG344" i="3"/>
  <c r="BF344" i="3"/>
  <c r="T344" i="3"/>
  <c r="R344" i="3"/>
  <c r="P344" i="3"/>
  <c r="BI337" i="3"/>
  <c r="BH337" i="3"/>
  <c r="BG337" i="3"/>
  <c r="BF337" i="3"/>
  <c r="T337" i="3"/>
  <c r="R337" i="3"/>
  <c r="P337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3" i="3"/>
  <c r="BH323" i="3"/>
  <c r="BG323" i="3"/>
  <c r="BF323" i="3"/>
  <c r="T323" i="3"/>
  <c r="R323" i="3"/>
  <c r="P323" i="3"/>
  <c r="BI318" i="3"/>
  <c r="BH318" i="3"/>
  <c r="BG318" i="3"/>
  <c r="BF318" i="3"/>
  <c r="T318" i="3"/>
  <c r="R318" i="3"/>
  <c r="P318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3" i="3"/>
  <c r="BH303" i="3"/>
  <c r="BG303" i="3"/>
  <c r="BF303" i="3"/>
  <c r="T303" i="3"/>
  <c r="R303" i="3"/>
  <c r="P303" i="3"/>
  <c r="BI297" i="3"/>
  <c r="BH297" i="3"/>
  <c r="BG297" i="3"/>
  <c r="BF297" i="3"/>
  <c r="T297" i="3"/>
  <c r="R297" i="3"/>
  <c r="P297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2" i="3"/>
  <c r="BH282" i="3"/>
  <c r="BG282" i="3"/>
  <c r="BF282" i="3"/>
  <c r="T282" i="3"/>
  <c r="R282" i="3"/>
  <c r="P282" i="3"/>
  <c r="BI277" i="3"/>
  <c r="BH277" i="3"/>
  <c r="BG277" i="3"/>
  <c r="BF277" i="3"/>
  <c r="T277" i="3"/>
  <c r="R277" i="3"/>
  <c r="P277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T265" i="3"/>
  <c r="R266" i="3"/>
  <c r="R265" i="3"/>
  <c r="P266" i="3"/>
  <c r="P265" i="3" s="1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T248" i="3" s="1"/>
  <c r="R249" i="3"/>
  <c r="R248" i="3" s="1"/>
  <c r="P249" i="3"/>
  <c r="P248" i="3" s="1"/>
  <c r="BI242" i="3"/>
  <c r="BH242" i="3"/>
  <c r="BG242" i="3"/>
  <c r="BF242" i="3"/>
  <c r="T242" i="3"/>
  <c r="R242" i="3"/>
  <c r="P242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6" i="3"/>
  <c r="BH226" i="3"/>
  <c r="BG226" i="3"/>
  <c r="BF226" i="3"/>
  <c r="T226" i="3"/>
  <c r="R226" i="3"/>
  <c r="P226" i="3"/>
  <c r="BI221" i="3"/>
  <c r="BH221" i="3"/>
  <c r="BG221" i="3"/>
  <c r="BF221" i="3"/>
  <c r="T221" i="3"/>
  <c r="R221" i="3"/>
  <c r="P221" i="3"/>
  <c r="BI214" i="3"/>
  <c r="BH214" i="3"/>
  <c r="BG214" i="3"/>
  <c r="BF214" i="3"/>
  <c r="T214" i="3"/>
  <c r="R214" i="3"/>
  <c r="P214" i="3"/>
  <c r="BI208" i="3"/>
  <c r="BH208" i="3"/>
  <c r="BG208" i="3"/>
  <c r="BF208" i="3"/>
  <c r="T208" i="3"/>
  <c r="R208" i="3"/>
  <c r="P208" i="3"/>
  <c r="BI198" i="3"/>
  <c r="BH198" i="3"/>
  <c r="BG198" i="3"/>
  <c r="BF198" i="3"/>
  <c r="T198" i="3"/>
  <c r="R198" i="3"/>
  <c r="P198" i="3"/>
  <c r="BI188" i="3"/>
  <c r="BH188" i="3"/>
  <c r="BG188" i="3"/>
  <c r="BF188" i="3"/>
  <c r="T188" i="3"/>
  <c r="R188" i="3"/>
  <c r="P188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R144" i="3"/>
  <c r="P144" i="3"/>
  <c r="BI137" i="3"/>
  <c r="BH137" i="3"/>
  <c r="BG137" i="3"/>
  <c r="BF137" i="3"/>
  <c r="T137" i="3"/>
  <c r="R137" i="3"/>
  <c r="P137" i="3"/>
  <c r="BI131" i="3"/>
  <c r="BH131" i="3"/>
  <c r="BG131" i="3"/>
  <c r="BF131" i="3"/>
  <c r="T131" i="3"/>
  <c r="R131" i="3"/>
  <c r="P131" i="3"/>
  <c r="BI125" i="3"/>
  <c r="BH125" i="3"/>
  <c r="BG125" i="3"/>
  <c r="BF125" i="3"/>
  <c r="T125" i="3"/>
  <c r="T113" i="3"/>
  <c r="R125" i="3"/>
  <c r="P125" i="3"/>
  <c r="BI120" i="3"/>
  <c r="BH120" i="3"/>
  <c r="BG120" i="3"/>
  <c r="BF120" i="3"/>
  <c r="T120" i="3"/>
  <c r="R120" i="3"/>
  <c r="P120" i="3"/>
  <c r="BI114" i="3"/>
  <c r="BH114" i="3"/>
  <c r="BG114" i="3"/>
  <c r="BF114" i="3"/>
  <c r="T114" i="3"/>
  <c r="R114" i="3"/>
  <c r="P114" i="3"/>
  <c r="BI107" i="3"/>
  <c r="BH107" i="3"/>
  <c r="BG107" i="3"/>
  <c r="BF107" i="3"/>
  <c r="T107" i="3"/>
  <c r="T106" i="3" s="1"/>
  <c r="R107" i="3"/>
  <c r="R106" i="3" s="1"/>
  <c r="P107" i="3"/>
  <c r="P106" i="3"/>
  <c r="J101" i="3"/>
  <c r="J100" i="3"/>
  <c r="F100" i="3"/>
  <c r="F98" i="3"/>
  <c r="E96" i="3"/>
  <c r="J59" i="3"/>
  <c r="J58" i="3"/>
  <c r="F58" i="3"/>
  <c r="F56" i="3"/>
  <c r="E54" i="3"/>
  <c r="J20" i="3"/>
  <c r="E20" i="3"/>
  <c r="F101" i="3" s="1"/>
  <c r="J19" i="3"/>
  <c r="J14" i="3"/>
  <c r="J98" i="3" s="1"/>
  <c r="E7" i="3"/>
  <c r="E50" i="3" s="1"/>
  <c r="J39" i="2"/>
  <c r="J38" i="2"/>
  <c r="AY56" i="1"/>
  <c r="J37" i="2"/>
  <c r="AX56" i="1" s="1"/>
  <c r="BI212" i="2"/>
  <c r="BH212" i="2"/>
  <c r="BG212" i="2"/>
  <c r="BF212" i="2"/>
  <c r="T212" i="2"/>
  <c r="T211" i="2"/>
  <c r="R212" i="2"/>
  <c r="R211" i="2"/>
  <c r="P212" i="2"/>
  <c r="P211" i="2" s="1"/>
  <c r="BI205" i="2"/>
  <c r="BH205" i="2"/>
  <c r="BG205" i="2"/>
  <c r="BF205" i="2"/>
  <c r="T205" i="2"/>
  <c r="T204" i="2"/>
  <c r="R205" i="2"/>
  <c r="R204" i="2"/>
  <c r="P205" i="2"/>
  <c r="P204" i="2" s="1"/>
  <c r="BI198" i="2"/>
  <c r="BH198" i="2"/>
  <c r="BG198" i="2"/>
  <c r="BF198" i="2"/>
  <c r="T198" i="2"/>
  <c r="T197" i="2"/>
  <c r="R198" i="2"/>
  <c r="R197" i="2"/>
  <c r="P198" i="2"/>
  <c r="P197" i="2" s="1"/>
  <c r="BI191" i="2"/>
  <c r="BH191" i="2"/>
  <c r="BG191" i="2"/>
  <c r="BF191" i="2"/>
  <c r="T191" i="2"/>
  <c r="T190" i="2"/>
  <c r="R191" i="2"/>
  <c r="R190" i="2"/>
  <c r="P191" i="2"/>
  <c r="P190" i="2" s="1"/>
  <c r="BI184" i="2"/>
  <c r="BH184" i="2"/>
  <c r="BG184" i="2"/>
  <c r="BF184" i="2"/>
  <c r="T184" i="2"/>
  <c r="T183" i="2"/>
  <c r="T182" i="2" s="1"/>
  <c r="R184" i="2"/>
  <c r="R183" i="2" s="1"/>
  <c r="R182" i="2" s="1"/>
  <c r="P184" i="2"/>
  <c r="P183" i="2" s="1"/>
  <c r="P182" i="2" s="1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J91" i="2"/>
  <c r="J90" i="2"/>
  <c r="F90" i="2"/>
  <c r="F88" i="2"/>
  <c r="E86" i="2"/>
  <c r="J59" i="2"/>
  <c r="J58" i="2"/>
  <c r="F58" i="2"/>
  <c r="F56" i="2"/>
  <c r="E54" i="2"/>
  <c r="J20" i="2"/>
  <c r="E20" i="2"/>
  <c r="F91" i="2" s="1"/>
  <c r="J19" i="2"/>
  <c r="J14" i="2"/>
  <c r="J56" i="2" s="1"/>
  <c r="E7" i="2"/>
  <c r="E82" i="2" s="1"/>
  <c r="L50" i="1"/>
  <c r="AM50" i="1"/>
  <c r="AM49" i="1"/>
  <c r="L49" i="1"/>
  <c r="AM47" i="1"/>
  <c r="L47" i="1"/>
  <c r="L45" i="1"/>
  <c r="L44" i="1"/>
  <c r="J161" i="2"/>
  <c r="J97" i="2"/>
  <c r="BK114" i="3"/>
  <c r="BK254" i="3"/>
  <c r="J391" i="3"/>
  <c r="J447" i="3"/>
  <c r="BK249" i="3"/>
  <c r="J90" i="4"/>
  <c r="BK176" i="2"/>
  <c r="BK419" i="3"/>
  <c r="BK188" i="3"/>
  <c r="BK277" i="3"/>
  <c r="J226" i="3"/>
  <c r="J205" i="2"/>
  <c r="BK361" i="3"/>
  <c r="J413" i="3"/>
  <c r="J144" i="3"/>
  <c r="BK117" i="2"/>
  <c r="J256" i="3"/>
  <c r="J252" i="3"/>
  <c r="BK438" i="3"/>
  <c r="BK214" i="3"/>
  <c r="J167" i="2"/>
  <c r="J331" i="3"/>
  <c r="J372" i="3"/>
  <c r="BK89" i="4"/>
  <c r="BK184" i="2"/>
  <c r="BK289" i="3"/>
  <c r="J259" i="3"/>
  <c r="BK318" i="3"/>
  <c r="J188" i="3"/>
  <c r="BK97" i="2"/>
  <c r="BK428" i="3"/>
  <c r="BK226" i="3"/>
  <c r="BK161" i="2"/>
  <c r="J289" i="3"/>
  <c r="BK259" i="3"/>
  <c r="BK232" i="3"/>
  <c r="J428" i="3"/>
  <c r="J303" i="3"/>
  <c r="BK82" i="4"/>
  <c r="BK455" i="3"/>
  <c r="J137" i="3"/>
  <c r="BK161" i="3"/>
  <c r="J184" i="2"/>
  <c r="BK364" i="3"/>
  <c r="J292" i="3"/>
  <c r="J364" i="3"/>
  <c r="J337" i="3"/>
  <c r="J85" i="4"/>
  <c r="BK436" i="3"/>
  <c r="BK92" i="4"/>
  <c r="J171" i="2"/>
  <c r="J469" i="3"/>
  <c r="BK469" i="3"/>
  <c r="BK444" i="3"/>
  <c r="BK120" i="3"/>
  <c r="J111" i="2"/>
  <c r="BK198" i="3"/>
  <c r="BK385" i="3"/>
  <c r="J179" i="2"/>
  <c r="J102" i="2"/>
  <c r="BK303" i="3"/>
  <c r="J430" i="3"/>
  <c r="J277" i="3"/>
  <c r="BK85" i="4"/>
  <c r="J155" i="2"/>
  <c r="BK266" i="3"/>
  <c r="BK221" i="3"/>
  <c r="J91" i="4"/>
  <c r="J457" i="3"/>
  <c r="BK378" i="3"/>
  <c r="BK182" i="3"/>
  <c r="J214" i="3"/>
  <c r="J125" i="3"/>
  <c r="J129" i="2"/>
  <c r="BK331" i="3"/>
  <c r="J173" i="2"/>
  <c r="J444" i="3"/>
  <c r="BK144" i="3"/>
  <c r="J107" i="3"/>
  <c r="BK129" i="2"/>
  <c r="BK173" i="2"/>
  <c r="J297" i="3"/>
  <c r="J282" i="3"/>
  <c r="BK287" i="3"/>
  <c r="BK358" i="3"/>
  <c r="J208" i="3"/>
  <c r="J147" i="2"/>
  <c r="J123" i="2"/>
  <c r="BK329" i="3"/>
  <c r="BK399" i="3"/>
  <c r="J329" i="3"/>
  <c r="J84" i="4"/>
  <c r="BK212" i="2"/>
  <c r="BK137" i="3"/>
  <c r="J114" i="3"/>
  <c r="J272" i="3"/>
  <c r="BK83" i="4"/>
  <c r="BK111" i="2"/>
  <c r="BK430" i="3"/>
  <c r="BK457" i="3"/>
  <c r="BK372" i="3"/>
  <c r="J82" i="4"/>
  <c r="BK107" i="3"/>
  <c r="J449" i="3"/>
  <c r="J198" i="3"/>
  <c r="AS55" i="1"/>
  <c r="BK362" i="3"/>
  <c r="J83" i="4"/>
  <c r="BK309" i="3"/>
  <c r="J221" i="3"/>
  <c r="J141" i="2"/>
  <c r="J436" i="3"/>
  <c r="J385" i="3"/>
  <c r="J361" i="3"/>
  <c r="BK91" i="4"/>
  <c r="J198" i="2"/>
  <c r="BK135" i="2"/>
  <c r="BK406" i="3"/>
  <c r="BK176" i="3"/>
  <c r="BK236" i="3"/>
  <c r="J287" i="3"/>
  <c r="J92" i="4"/>
  <c r="BK102" i="2"/>
  <c r="BK282" i="3"/>
  <c r="BK131" i="3"/>
  <c r="J366" i="3"/>
  <c r="BK150" i="3"/>
  <c r="J89" i="4"/>
  <c r="J104" i="2"/>
  <c r="BK312" i="3"/>
  <c r="BK272" i="3"/>
  <c r="BK87" i="4"/>
  <c r="BK171" i="2"/>
  <c r="J362" i="3"/>
  <c r="J358" i="3"/>
  <c r="J236" i="3"/>
  <c r="BK169" i="2"/>
  <c r="J234" i="3"/>
  <c r="BK391" i="3"/>
  <c r="BK147" i="2"/>
  <c r="BK447" i="3"/>
  <c r="J471" i="3"/>
  <c r="J419" i="3"/>
  <c r="BK90" i="4"/>
  <c r="BK252" i="3"/>
  <c r="J150" i="3"/>
  <c r="BK155" i="2"/>
  <c r="BK352" i="3"/>
  <c r="J323" i="3"/>
  <c r="J131" i="3"/>
  <c r="BK198" i="2"/>
  <c r="J406" i="3"/>
  <c r="BK323" i="3"/>
  <c r="J120" i="3"/>
  <c r="J399" i="3"/>
  <c r="BK125" i="3"/>
  <c r="J87" i="4"/>
  <c r="J462" i="3"/>
  <c r="BK297" i="3"/>
  <c r="J232" i="3"/>
  <c r="J176" i="3"/>
  <c r="J212" i="2"/>
  <c r="BK270" i="3"/>
  <c r="BK344" i="3"/>
  <c r="BK94" i="4"/>
  <c r="J117" i="2"/>
  <c r="BK462" i="3"/>
  <c r="BK156" i="3"/>
  <c r="J349" i="3"/>
  <c r="BK93" i="4"/>
  <c r="J191" i="2"/>
  <c r="BK413" i="3"/>
  <c r="BK292" i="3"/>
  <c r="BK88" i="4"/>
  <c r="J135" i="2"/>
  <c r="J318" i="3"/>
  <c r="J425" i="3"/>
  <c r="BK242" i="3"/>
  <c r="BK141" i="2"/>
  <c r="BK366" i="3"/>
  <c r="J88" i="4"/>
  <c r="J344" i="3"/>
  <c r="J242" i="3"/>
  <c r="J312" i="3"/>
  <c r="BK104" i="2"/>
  <c r="J455" i="3"/>
  <c r="J352" i="3"/>
  <c r="J170" i="3"/>
  <c r="J176" i="2"/>
  <c r="J378" i="3"/>
  <c r="BK256" i="3"/>
  <c r="BK349" i="3"/>
  <c r="J266" i="3"/>
  <c r="J93" i="4"/>
  <c r="BK167" i="2"/>
  <c r="BK425" i="3"/>
  <c r="BK208" i="3"/>
  <c r="BK170" i="3"/>
  <c r="BK205" i="2"/>
  <c r="BK337" i="3"/>
  <c r="BK262" i="3"/>
  <c r="BK234" i="3"/>
  <c r="J161" i="3"/>
  <c r="BK191" i="2"/>
  <c r="J309" i="3"/>
  <c r="J254" i="3"/>
  <c r="BK123" i="2"/>
  <c r="BK471" i="3"/>
  <c r="J249" i="3"/>
  <c r="J270" i="3"/>
  <c r="J156" i="3"/>
  <c r="BK179" i="2"/>
  <c r="J262" i="3"/>
  <c r="BK84" i="4"/>
  <c r="J169" i="2"/>
  <c r="J182" i="3"/>
  <c r="J438" i="3"/>
  <c r="BK449" i="3"/>
  <c r="J94" i="4"/>
  <c r="F36" i="2" l="1"/>
  <c r="BA56" i="1" s="1"/>
  <c r="P113" i="3"/>
  <c r="R113" i="3"/>
  <c r="BK96" i="2"/>
  <c r="J96" i="2" s="1"/>
  <c r="J65" i="2" s="1"/>
  <c r="T130" i="3"/>
  <c r="P269" i="3"/>
  <c r="R311" i="3"/>
  <c r="R351" i="3"/>
  <c r="P360" i="3"/>
  <c r="P427" i="3"/>
  <c r="T468" i="3"/>
  <c r="P96" i="2"/>
  <c r="P130" i="3"/>
  <c r="P105" i="3" s="1"/>
  <c r="BK269" i="3"/>
  <c r="J269" i="3" s="1"/>
  <c r="J72" i="3" s="1"/>
  <c r="T311" i="3"/>
  <c r="T351" i="3"/>
  <c r="R360" i="3"/>
  <c r="P446" i="3"/>
  <c r="BK166" i="2"/>
  <c r="J166" i="2" s="1"/>
  <c r="J66" i="2" s="1"/>
  <c r="R130" i="3"/>
  <c r="P251" i="3"/>
  <c r="BK291" i="3"/>
  <c r="J291" i="3" s="1"/>
  <c r="J73" i="3" s="1"/>
  <c r="P302" i="3"/>
  <c r="T96" i="2"/>
  <c r="BK251" i="3"/>
  <c r="J251" i="3" s="1"/>
  <c r="J69" i="3" s="1"/>
  <c r="P291" i="3"/>
  <c r="BK302" i="3"/>
  <c r="J302" i="3" s="1"/>
  <c r="J74" i="3" s="1"/>
  <c r="BK365" i="3"/>
  <c r="J365" i="3" s="1"/>
  <c r="J79" i="3" s="1"/>
  <c r="T446" i="3"/>
  <c r="R96" i="2"/>
  <c r="R251" i="3"/>
  <c r="BK311" i="3"/>
  <c r="J311" i="3" s="1"/>
  <c r="J75" i="3" s="1"/>
  <c r="T365" i="3"/>
  <c r="R427" i="3"/>
  <c r="BK468" i="3"/>
  <c r="J468" i="3" s="1"/>
  <c r="J82" i="3" s="1"/>
  <c r="P166" i="2"/>
  <c r="R269" i="3"/>
  <c r="R291" i="3"/>
  <c r="R302" i="3"/>
  <c r="P365" i="3"/>
  <c r="R446" i="3"/>
  <c r="BK81" i="4"/>
  <c r="BK80" i="4" s="1"/>
  <c r="J80" i="4" s="1"/>
  <c r="J59" i="4" s="1"/>
  <c r="R166" i="2"/>
  <c r="BK130" i="3"/>
  <c r="J130" i="3" s="1"/>
  <c r="T269" i="3"/>
  <c r="T291" i="3"/>
  <c r="T302" i="3"/>
  <c r="R365" i="3"/>
  <c r="T427" i="3"/>
  <c r="P468" i="3"/>
  <c r="T166" i="2"/>
  <c r="T251" i="3"/>
  <c r="P311" i="3"/>
  <c r="BK351" i="3"/>
  <c r="J351" i="3" s="1"/>
  <c r="J76" i="3" s="1"/>
  <c r="P351" i="3"/>
  <c r="BK360" i="3"/>
  <c r="J360" i="3" s="1"/>
  <c r="J77" i="3" s="1"/>
  <c r="T360" i="3"/>
  <c r="BK427" i="3"/>
  <c r="J427" i="3" s="1"/>
  <c r="J80" i="3" s="1"/>
  <c r="BK446" i="3"/>
  <c r="J446" i="3" s="1"/>
  <c r="J81" i="3" s="1"/>
  <c r="R468" i="3"/>
  <c r="P81" i="4"/>
  <c r="P80" i="4" s="1"/>
  <c r="AU58" i="1" s="1"/>
  <c r="R81" i="4"/>
  <c r="R80" i="4"/>
  <c r="T81" i="4"/>
  <c r="T80" i="4"/>
  <c r="BK183" i="2"/>
  <c r="J183" i="2"/>
  <c r="J68" i="2"/>
  <c r="BK363" i="3"/>
  <c r="J363" i="3" s="1"/>
  <c r="J78" i="3" s="1"/>
  <c r="BK190" i="2"/>
  <c r="J190" i="2" s="1"/>
  <c r="J69" i="2" s="1"/>
  <c r="BK106" i="3"/>
  <c r="J106" i="3" s="1"/>
  <c r="J65" i="3" s="1"/>
  <c r="BK113" i="3"/>
  <c r="J113" i="3"/>
  <c r="J66" i="3" s="1"/>
  <c r="BK265" i="3"/>
  <c r="J265" i="3"/>
  <c r="J70" i="3"/>
  <c r="BK248" i="3"/>
  <c r="J248" i="3"/>
  <c r="J68" i="3" s="1"/>
  <c r="BK204" i="2"/>
  <c r="J204" i="2"/>
  <c r="J71" i="2"/>
  <c r="BK211" i="2"/>
  <c r="J211" i="2" s="1"/>
  <c r="J72" i="2" s="1"/>
  <c r="BK197" i="2"/>
  <c r="J197" i="2" s="1"/>
  <c r="J70" i="2" s="1"/>
  <c r="F77" i="4"/>
  <c r="BE84" i="4"/>
  <c r="BE91" i="4"/>
  <c r="BE92" i="4"/>
  <c r="J52" i="4"/>
  <c r="BE85" i="4"/>
  <c r="BE93" i="4"/>
  <c r="BE83" i="4"/>
  <c r="BE89" i="4"/>
  <c r="E48" i="4"/>
  <c r="BE94" i="4"/>
  <c r="BE82" i="4"/>
  <c r="BE90" i="4"/>
  <c r="BE87" i="4"/>
  <c r="BE88" i="4"/>
  <c r="BE137" i="3"/>
  <c r="BE221" i="3"/>
  <c r="BE232" i="3"/>
  <c r="J56" i="3"/>
  <c r="F59" i="3"/>
  <c r="BE131" i="3"/>
  <c r="BE182" i="3"/>
  <c r="BE208" i="3"/>
  <c r="BE214" i="3"/>
  <c r="BE234" i="3"/>
  <c r="BE256" i="3"/>
  <c r="BE277" i="3"/>
  <c r="BE289" i="3"/>
  <c r="BE292" i="3"/>
  <c r="BE297" i="3"/>
  <c r="BE303" i="3"/>
  <c r="BE312" i="3"/>
  <c r="BE364" i="3"/>
  <c r="BE372" i="3"/>
  <c r="BE399" i="3"/>
  <c r="BE406" i="3"/>
  <c r="BE419" i="3"/>
  <c r="BE430" i="3"/>
  <c r="BE236" i="3"/>
  <c r="BE254" i="3"/>
  <c r="BE262" i="3"/>
  <c r="BE361" i="3"/>
  <c r="BE378" i="3"/>
  <c r="BE462" i="3"/>
  <c r="E92" i="3"/>
  <c r="BE107" i="3"/>
  <c r="BE114" i="3"/>
  <c r="BE120" i="3"/>
  <c r="BE125" i="3"/>
  <c r="BE150" i="3"/>
  <c r="BE156" i="3"/>
  <c r="BE161" i="3"/>
  <c r="BE170" i="3"/>
  <c r="BE198" i="3"/>
  <c r="BE226" i="3"/>
  <c r="BE242" i="3"/>
  <c r="BE249" i="3"/>
  <c r="BE282" i="3"/>
  <c r="BE287" i="3"/>
  <c r="BE318" i="3"/>
  <c r="BE331" i="3"/>
  <c r="BE337" i="3"/>
  <c r="BE344" i="3"/>
  <c r="BE358" i="3"/>
  <c r="BE362" i="3"/>
  <c r="BE385" i="3"/>
  <c r="BE428" i="3"/>
  <c r="BE444" i="3"/>
  <c r="BE447" i="3"/>
  <c r="BE455" i="3"/>
  <c r="BE469" i="3"/>
  <c r="BE471" i="3"/>
  <c r="BE144" i="3"/>
  <c r="BE176" i="3"/>
  <c r="BE188" i="3"/>
  <c r="BE252" i="3"/>
  <c r="BE259" i="3"/>
  <c r="BE266" i="3"/>
  <c r="BE270" i="3"/>
  <c r="BE272" i="3"/>
  <c r="BE309" i="3"/>
  <c r="BE323" i="3"/>
  <c r="BE329" i="3"/>
  <c r="BE349" i="3"/>
  <c r="BE352" i="3"/>
  <c r="BE366" i="3"/>
  <c r="BE391" i="3"/>
  <c r="BE413" i="3"/>
  <c r="BE425" i="3"/>
  <c r="BE436" i="3"/>
  <c r="BE438" i="3"/>
  <c r="BE449" i="3"/>
  <c r="BE457" i="3"/>
  <c r="E50" i="2"/>
  <c r="BE102" i="2"/>
  <c r="BE117" i="2"/>
  <c r="BE161" i="2"/>
  <c r="J88" i="2"/>
  <c r="BE104" i="2"/>
  <c r="BE111" i="2"/>
  <c r="BE123" i="2"/>
  <c r="BE135" i="2"/>
  <c r="BE141" i="2"/>
  <c r="BE167" i="2"/>
  <c r="BE173" i="2"/>
  <c r="BE176" i="2"/>
  <c r="F59" i="2"/>
  <c r="BE171" i="2"/>
  <c r="BE179" i="2"/>
  <c r="BE184" i="2"/>
  <c r="BE191" i="2"/>
  <c r="BE198" i="2"/>
  <c r="BE97" i="2"/>
  <c r="BE129" i="2"/>
  <c r="BE147" i="2"/>
  <c r="BE155" i="2"/>
  <c r="BE169" i="2"/>
  <c r="BE205" i="2"/>
  <c r="BE212" i="2"/>
  <c r="F34" i="4"/>
  <c r="BA58" i="1" s="1"/>
  <c r="F37" i="3"/>
  <c r="BB57" i="1" s="1"/>
  <c r="F39" i="3"/>
  <c r="BD57" i="1" s="1"/>
  <c r="AS54" i="1"/>
  <c r="F35" i="4"/>
  <c r="BB58" i="1" s="1"/>
  <c r="J36" i="2"/>
  <c r="AW56" i="1" s="1"/>
  <c r="F38" i="2"/>
  <c r="BC56" i="1" s="1"/>
  <c r="F38" i="3"/>
  <c r="BC57" i="1" s="1"/>
  <c r="F37" i="2"/>
  <c r="BB56" i="1" s="1"/>
  <c r="F37" i="4"/>
  <c r="BD58" i="1" s="1"/>
  <c r="F39" i="2"/>
  <c r="BD56" i="1" s="1"/>
  <c r="J34" i="4"/>
  <c r="AW58" i="1" s="1"/>
  <c r="F36" i="3"/>
  <c r="BA57" i="1" s="1"/>
  <c r="F36" i="4"/>
  <c r="BC58" i="1" s="1"/>
  <c r="J36" i="3"/>
  <c r="AW57" i="1" s="1"/>
  <c r="BA55" i="1" l="1"/>
  <c r="AW55" i="1" s="1"/>
  <c r="R105" i="3"/>
  <c r="P95" i="2"/>
  <c r="P94" i="2" s="1"/>
  <c r="AU56" i="1" s="1"/>
  <c r="R95" i="2"/>
  <c r="R94" i="2"/>
  <c r="BK268" i="3"/>
  <c r="J268" i="3" s="1"/>
  <c r="J71" i="3" s="1"/>
  <c r="T268" i="3"/>
  <c r="T104" i="3" s="1"/>
  <c r="P268" i="3"/>
  <c r="P104" i="3" s="1"/>
  <c r="AU57" i="1" s="1"/>
  <c r="R268" i="3"/>
  <c r="T105" i="3"/>
  <c r="T95" i="2"/>
  <c r="T94" i="2"/>
  <c r="BK105" i="3"/>
  <c r="J105" i="3" s="1"/>
  <c r="J64" i="3" s="1"/>
  <c r="BK182" i="2"/>
  <c r="J182" i="2" s="1"/>
  <c r="J67" i="2" s="1"/>
  <c r="J81" i="4"/>
  <c r="J60" i="4" s="1"/>
  <c r="BK95" i="2"/>
  <c r="J95" i="2" s="1"/>
  <c r="J64" i="2" s="1"/>
  <c r="J33" i="4"/>
  <c r="AV58" i="1" s="1"/>
  <c r="AT58" i="1" s="1"/>
  <c r="BD55" i="1"/>
  <c r="J30" i="4"/>
  <c r="AG58" i="1" s="1"/>
  <c r="J35" i="2"/>
  <c r="AV56" i="1" s="1"/>
  <c r="AT56" i="1" s="1"/>
  <c r="F35" i="3"/>
  <c r="AZ57" i="1" s="1"/>
  <c r="BC55" i="1"/>
  <c r="J35" i="3"/>
  <c r="AV57" i="1" s="1"/>
  <c r="AT57" i="1" s="1"/>
  <c r="F35" i="2"/>
  <c r="AZ56" i="1" s="1"/>
  <c r="BB55" i="1"/>
  <c r="AX55" i="1" s="1"/>
  <c r="F33" i="4"/>
  <c r="AZ58" i="1" s="1"/>
  <c r="BA54" i="1" l="1"/>
  <c r="AW54" i="1" s="1"/>
  <c r="AK30" i="1" s="1"/>
  <c r="R104" i="3"/>
  <c r="BK104" i="3"/>
  <c r="J104" i="3" s="1"/>
  <c r="J63" i="3" s="1"/>
  <c r="BK94" i="2"/>
  <c r="J94" i="2" s="1"/>
  <c r="J63" i="2" s="1"/>
  <c r="J39" i="4"/>
  <c r="AN58" i="1"/>
  <c r="BC54" i="1"/>
  <c r="AY54" i="1" s="1"/>
  <c r="BD54" i="1"/>
  <c r="W33" i="1" s="1"/>
  <c r="AZ55" i="1"/>
  <c r="AY55" i="1"/>
  <c r="BB54" i="1"/>
  <c r="W31" i="1" s="1"/>
  <c r="AU55" i="1"/>
  <c r="AU54" i="1" s="1"/>
  <c r="W30" i="1" l="1"/>
  <c r="J32" i="3"/>
  <c r="AG57" i="1" s="1"/>
  <c r="AN57" i="1" s="1"/>
  <c r="AZ54" i="1"/>
  <c r="W29" i="1" s="1"/>
  <c r="W32" i="1"/>
  <c r="AX54" i="1"/>
  <c r="J32" i="2"/>
  <c r="AV55" i="1"/>
  <c r="AT55" i="1" s="1"/>
  <c r="J41" i="3" l="1"/>
  <c r="AG56" i="1"/>
  <c r="J41" i="2"/>
  <c r="AN56" i="1"/>
  <c r="AG55" i="1"/>
  <c r="AV54" i="1"/>
  <c r="AK29" i="1" s="1"/>
  <c r="AG54" i="1" l="1"/>
  <c r="AK26" i="1" s="1"/>
  <c r="AK35" i="1" s="1"/>
  <c r="AN55" i="1"/>
  <c r="AT54" i="1"/>
  <c r="AN54" i="1" l="1"/>
</calcChain>
</file>

<file path=xl/sharedStrings.xml><?xml version="1.0" encoding="utf-8"?>
<sst xmlns="http://schemas.openxmlformats.org/spreadsheetml/2006/main" count="6135" uniqueCount="1014">
  <si>
    <t>Export Komplet</t>
  </si>
  <si>
    <t>VZ</t>
  </si>
  <si>
    <t>2.0</t>
  </si>
  <si>
    <t/>
  </si>
  <si>
    <t>False</t>
  </si>
  <si>
    <t>{5d7f3514-ef6a-4be5-a50f-d83bf76d576a}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</si>
  <si>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</si>
  <si>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</si>
  <si>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</si>
  <si>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</si>
  <si>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</si>
  <si>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</si>
  <si>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</si>
  <si>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</si>
  <si>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2024_16</t>
  </si>
  <si>
    <t>Stavba:</t>
  </si>
  <si>
    <t>Rekonstrukce kotelny a otopné soustavy Gymnázia Boskovice</t>
  </si>
  <si>
    <t>KSO:</t>
  </si>
  <si>
    <t>CC-CZ:</t>
  </si>
  <si>
    <t>Místo:</t>
  </si>
  <si>
    <t>Palackého náměstí 1, 680 11 Boskovice</t>
  </si>
  <si>
    <t>Datum:</t>
  </si>
  <si>
    <t>27. 5. 2024</t>
  </si>
  <si>
    <t>Zadavatel:</t>
  </si>
  <si>
    <t>IČ:</t>
  </si>
  <si>
    <t>62073109</t>
  </si>
  <si>
    <t>Gymnázium Boskovice, příspěvková organizace</t>
  </si>
  <si>
    <t>DIČ:</t>
  </si>
  <si>
    <t>Zhotovitel:</t>
  </si>
  <si>
    <t xml:space="preserve"> </t>
  </si>
  <si>
    <t>Projektant:</t>
  </si>
  <si>
    <t>06786448</t>
  </si>
  <si>
    <t>Jakub Tichý s.r.o.</t>
  </si>
  <si>
    <t>CZ06786448</t>
  </si>
  <si>
    <t>True</t>
  </si>
  <si>
    <t>Zpracovatel:</t>
  </si>
  <si>
    <t>05594553</t>
  </si>
  <si>
    <t>Ing. Vojtěch Biolek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</si>
  <si>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</si>
  <si>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</si>
  <si>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</si>
  <si>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</si>
  <si>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</si>
  <si>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</si>
  <si>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</si>
  <si>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</si>
  <si>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</si>
  <si>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</si>
  <si>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</si>
  <si>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</si>
  <si>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</si>
  <si>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</si>
  <si>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</si>
  <si>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</si>
  <si>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</si>
  <si>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</si>
  <si>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</si>
  <si>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</si>
  <si>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</si>
  <si>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</si>
  <si>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</si>
  <si>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</si>
  <si>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</si>
  <si>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</si>
  <si>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</si>
  <si>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</si>
  <si>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</si>
  <si>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</si>
  <si>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</si>
  <si>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</si>
  <si>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</si>
  <si>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</si>
  <si>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</si>
  <si>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</si>
  <si>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</si>
  <si>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</si>
  <si>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</si>
  <si>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</si>
  <si>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D.1.1</t>
  </si>
  <si>
    <t>Architektonicko-stavební řešení</t>
  </si>
  <si>
    <t>STA</t>
  </si>
  <si>
    <t>1</t>
  </si>
  <si>
    <t>{1d90aaf0-d1b2-4333-9e12-db320a42eb7c}</t>
  </si>
  <si>
    <t>2</t>
  </si>
  <si>
    <t>/</t>
  </si>
  <si>
    <t>D.1.1.1</t>
  </si>
  <si>
    <t>Bourané konstrukce</t>
  </si>
  <si>
    <t>Soupis</t>
  </si>
  <si>
    <t>{c9ac14a5-f8c1-44ff-be43-c62dc8aebf5a}</t>
  </si>
  <si>
    <t>D.1.1.2</t>
  </si>
  <si>
    <t>Nové konstrukce</t>
  </si>
  <si>
    <t>{8c49ffdc-7b41-4e1f-bdf0-a152ab343fe9}</t>
  </si>
  <si>
    <t>VRN</t>
  </si>
  <si>
    <t>Vedlejší rozpočtové náklady</t>
  </si>
  <si>
    <t>{091e05ed-fb6b-43b7-8d03-1ce686c6d279}</t>
  </si>
  <si>
    <t>podlaha_DEM_pl</t>
  </si>
  <si>
    <t>37,065</t>
  </si>
  <si>
    <t>KRYCÍ LIST SOUPISU PRACÍ</t>
  </si>
  <si>
    <t>Objekt:</t>
  </si>
  <si>
    <t>D.1.1 - Architektonicko-stavební řešení</t>
  </si>
  <si>
    <t>Soupis:</t>
  </si>
  <si>
    <t>D.1.1.1 - Bourané konstrukce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</si>
  <si>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</si>
  <si>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</si>
  <si>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</si>
  <si>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</si>
  <si>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</si>
  <si>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</si>
  <si>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</si>
  <si>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</si>
  <si>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</si>
  <si>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</si>
  <si>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</si>
  <si>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</si>
  <si>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</si>
  <si>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</si>
  <si>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</si>
  <si>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</si>
  <si>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</si>
  <si>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</si>
  <si>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</si>
  <si>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</si>
  <si>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</si>
  <si>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</si>
  <si>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</si>
  <si>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</si>
  <si>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</si>
  <si>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</si>
  <si>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</si>
  <si>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</si>
  <si>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</si>
  <si>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</si>
  <si>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</si>
  <si>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</si>
  <si>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965043341</t>
  </si>
  <si>
    <t>Bourání mazanin betonových s potěrem nebo teracem tl. do 100 mm, plochy přes 4 m2</t>
  </si>
  <si>
    <t>m3</t>
  </si>
  <si>
    <t>CS ÚRS 2024 01</t>
  </si>
  <si>
    <t>4</t>
  </si>
  <si>
    <t>-1468084351</t>
  </si>
  <si>
    <t>Online PSC</t>
  </si>
  <si>
    <t>https://podminky.urs.cz/item/CS_URS_2024_01/965043341</t>
  </si>
  <si>
    <t>VV</t>
  </si>
  <si>
    <t>Bourání mazaniny (pl * v)</t>
  </si>
  <si>
    <t>podlaha_DEM_pl*0,1</t>
  </si>
  <si>
    <t>Součet</t>
  </si>
  <si>
    <t>965049111</t>
  </si>
  <si>
    <t>Bourání mazanin Příplatek k cenám za bourání mazanin betonových se svařovanou sítí, tl. do 100 mm</t>
  </si>
  <si>
    <t>-1620746066</t>
  </si>
  <si>
    <t>https://podminky.urs.cz/item/CS_URS_2024_01/965049111</t>
  </si>
  <si>
    <t>3</t>
  </si>
  <si>
    <t>965081343</t>
  </si>
  <si>
    <t>Bourání podlah z dlaždic bez podkladního lože nebo mazaniny, s jakoukoliv výplní spár betonových, teracových nebo čedičových tl. do 40 mm, plochy přes 1 m2</t>
  </si>
  <si>
    <t>m2</t>
  </si>
  <si>
    <t>-642642133</t>
  </si>
  <si>
    <t>https://podminky.urs.cz/item/CS_URS_2024_01/965081343</t>
  </si>
  <si>
    <t>Bourání dlažby (dl * š)</t>
  </si>
  <si>
    <t>PZN 03</t>
  </si>
  <si>
    <t>(5,75*6,3+1,2*0,7)</t>
  </si>
  <si>
    <t>Mezisoučet</t>
  </si>
  <si>
    <t>965081611</t>
  </si>
  <si>
    <t>Odsekání soklíků včetně otlučení podkladní omítky až na zdivo rovných</t>
  </si>
  <si>
    <t>m</t>
  </si>
  <si>
    <t>-2113686670</t>
  </si>
  <si>
    <t>https://podminky.urs.cz/item/CS_URS_2024_01/965081611</t>
  </si>
  <si>
    <t>Bourání dlažby - sokl (dl)</t>
  </si>
  <si>
    <t>(5,75*2+7,0*2-1,0)</t>
  </si>
  <si>
    <t>5</t>
  </si>
  <si>
    <t>968072456</t>
  </si>
  <si>
    <t>Vybourání kovových rámů oken s křídly, dveřních zárubní, vrat, stěn, ostění nebo obkladů dveřních zárubní, plochy přes 2 m2</t>
  </si>
  <si>
    <t>-1324427017</t>
  </si>
  <si>
    <t>https://podminky.urs.cz/item/CS_URS_2024_01/968072456</t>
  </si>
  <si>
    <t>Vybourání dveří (dl * v)</t>
  </si>
  <si>
    <t>PZN 02</t>
  </si>
  <si>
    <t>1,1*2,02</t>
  </si>
  <si>
    <t>6</t>
  </si>
  <si>
    <t>971033331</t>
  </si>
  <si>
    <t>Vybourání otvorů ve zdivu základovém nebo nadzákladovém z cihel, tvárnic, příčkovek z cihel pálených na maltu vápennou nebo vápenocementovou plochy do 0,09 m2, tl. do 150 mm</t>
  </si>
  <si>
    <t>kus</t>
  </si>
  <si>
    <t>-1855459531</t>
  </si>
  <si>
    <t>https://podminky.urs.cz/item/CS_URS_2024_01/971033331</t>
  </si>
  <si>
    <t>Vybourání otvoru (p)</t>
  </si>
  <si>
    <t>PZN 1</t>
  </si>
  <si>
    <t>7</t>
  </si>
  <si>
    <t>971033371</t>
  </si>
  <si>
    <t>Vybourání otvorů ve zdivu základovém nebo nadzákladovém z cihel, tvárnic, příčkovek z cihel pálených na maltu vápennou nebo vápenocementovou plochy do 0,09 m2, tl. do 750 mm</t>
  </si>
  <si>
    <t>1684885456</t>
  </si>
  <si>
    <t>https://podminky.urs.cz/item/CS_URS_2024_01/971033371</t>
  </si>
  <si>
    <t>8</t>
  </si>
  <si>
    <t>971033381</t>
  </si>
  <si>
    <t>Vybourání otvorů ve zdivu základovém nebo nadzákladovém z cihel, tvárnic, příčkovek z cihel pálených na maltu vápennou nebo vápenocementovou plochy do 0,09 m2, tl. do 900 mm</t>
  </si>
  <si>
    <t>1498963547</t>
  </si>
  <si>
    <t>https://podminky.urs.cz/item/CS_URS_2024_01/971033381</t>
  </si>
  <si>
    <t>978011191</t>
  </si>
  <si>
    <t>Otlučení vápenných nebo vápenocementových omítek vnitřních ploch stropů, v rozsahu přes 50 do 100 %</t>
  </si>
  <si>
    <t>-1924225625</t>
  </si>
  <si>
    <t>https://podminky.urs.cz/item/CS_URS_2024_01/978011191</t>
  </si>
  <si>
    <t>Otlučení kleneb vyškrábáním spar (dl * š)</t>
  </si>
  <si>
    <t>5,75*6,3</t>
  </si>
  <si>
    <t>10</t>
  </si>
  <si>
    <t>978013191</t>
  </si>
  <si>
    <t>Otlučení vápenných nebo vápenocementových omítek vnitřních ploch stěn s vyškrabáním spar, s očištěním zdiva, v rozsahu přes 50 do 100 %</t>
  </si>
  <si>
    <t>738757795</t>
  </si>
  <si>
    <t>https://podminky.urs.cz/item/CS_URS_2024_01/978013191</t>
  </si>
  <si>
    <t>Otlučení stěn s vyškrábáním spar (dl * v) - otvory (dl * v)</t>
  </si>
  <si>
    <t>(5,75*2+6,3*2)*2,6</t>
  </si>
  <si>
    <t>(1,0+2,02*2)*0,55+((1,7+0,9*2)*2)*0,4</t>
  </si>
  <si>
    <t>-(1,0*2,02+1,7*0,9*2)</t>
  </si>
  <si>
    <t>11</t>
  </si>
  <si>
    <t>978019341</t>
  </si>
  <si>
    <t>Otlučení vápenných nebo vápenocementových omítek vnějších ploch s vyškrabáním spar a s očištěním zdiva stupně členitosti 3 až 5, v rozsahu přes 20 do 30 %</t>
  </si>
  <si>
    <t>1474558898</t>
  </si>
  <si>
    <t>https://podminky.urs.cz/item/CS_URS_2024_01/978019341</t>
  </si>
  <si>
    <t>Oprava fasády - otlučení (dl * v)</t>
  </si>
  <si>
    <t>PZN 07</t>
  </si>
  <si>
    <t>6,25*2,5</t>
  </si>
  <si>
    <t>978059511</t>
  </si>
  <si>
    <t>Odsekání obkladů stěn včetně otlučení podkladní omítky až na zdivo z obkládaček vnitřních, z jakýchkoliv materiálů, plochy do 1 m2</t>
  </si>
  <si>
    <t>1570161732</t>
  </si>
  <si>
    <t>https://podminky.urs.cz/item/CS_URS_2024_01/978059511</t>
  </si>
  <si>
    <t>Odsekání obkladu parapetu (dl * š)</t>
  </si>
  <si>
    <t>(1,7*0,4)*2</t>
  </si>
  <si>
    <t>997</t>
  </si>
  <si>
    <t>Přesun sutě</t>
  </si>
  <si>
    <t>13</t>
  </si>
  <si>
    <t>997013211</t>
  </si>
  <si>
    <t>Vnitrostaveništní doprava suti a vybouraných hmot vodorovně do 50 m s naložením ručně pro budovy a haly výšky do 6 m</t>
  </si>
  <si>
    <t>t</t>
  </si>
  <si>
    <t>-813269429</t>
  </si>
  <si>
    <t>https://podminky.urs.cz/item/CS_URS_2024_01/997013211</t>
  </si>
  <si>
    <t>14</t>
  </si>
  <si>
    <t>997013217</t>
  </si>
  <si>
    <t>Vnitrostaveništní doprava suti a vybouraných hmot vodorovně do 50 m s naložením ručně pro budovy a haly výšky přes 21 do 24 m</t>
  </si>
  <si>
    <t>484012301</t>
  </si>
  <si>
    <t>https://podminky.urs.cz/item/CS_URS_2024_01/997013217</t>
  </si>
  <si>
    <t>15</t>
  </si>
  <si>
    <t>997013501</t>
  </si>
  <si>
    <t>Odvoz suti a vybouraných hmot na skládku nebo meziskládku se složením, na vzdálenost do 1 km</t>
  </si>
  <si>
    <t>1396981352</t>
  </si>
  <si>
    <t>https://podminky.urs.cz/item/CS_URS_2024_01/997013501</t>
  </si>
  <si>
    <t>16</t>
  </si>
  <si>
    <t>997013509</t>
  </si>
  <si>
    <t>Odvoz suti a vybouraných hmot na skládku nebo meziskládku se složením, na vzdálenost Příplatek k ceně za každý další započatý 1 km přes 1 km</t>
  </si>
  <si>
    <t>1040301919</t>
  </si>
  <si>
    <t>https://podminky.urs.cz/item/CS_URS_2024_01/997013509</t>
  </si>
  <si>
    <t>21,345*9 'Přepočtené koeficientem množství</t>
  </si>
  <si>
    <t>17</t>
  </si>
  <si>
    <t>997013814</t>
  </si>
  <si>
    <t>Poplatek za uložení stavebního odpadu na skládce (skládkovné) z izolačních materiálů zatříděného do Katalogu odpadů pod kódem 17 06 04</t>
  </si>
  <si>
    <t>-147553808</t>
  </si>
  <si>
    <t>https://podminky.urs.cz/item/CS_URS_2024_01/997013814</t>
  </si>
  <si>
    <t>21,345*0,075 'Přepočtené koeficientem množství</t>
  </si>
  <si>
    <t>18</t>
  </si>
  <si>
    <t>997013871</t>
  </si>
  <si>
    <t>Poplatek za uložení stavebního odpadu na recyklační skládce (skládkovné) směsného stavebního a demoličního zatříděného do Katalogu odpadů pod kódem 17 09 04</t>
  </si>
  <si>
    <t>-1062297423</t>
  </si>
  <si>
    <t>https://podminky.urs.cz/item/CS_URS_2024_01/997013871</t>
  </si>
  <si>
    <t>21,345*0,925 'Přepočtené koeficientem množství</t>
  </si>
  <si>
    <t>PSV</t>
  </si>
  <si>
    <t>Práce a dodávky PSV</t>
  </si>
  <si>
    <t>713</t>
  </si>
  <si>
    <t>Izolace tepelné</t>
  </si>
  <si>
    <t>19</t>
  </si>
  <si>
    <t>713120813</t>
  </si>
  <si>
    <t>Odstranění tepelné izolace podlah z rohoží, pásů, dílců, desek, bloků podlah volně kladených nebo mezi trámy z vláknitých materiálů suchých, tloušťka izolace přes 100 mm</t>
  </si>
  <si>
    <t>-256550423</t>
  </si>
  <si>
    <t>https://podminky.urs.cz/item/CS_URS_2024_01/713120813</t>
  </si>
  <si>
    <t>Výměna stávající izolace (pl * %)</t>
  </si>
  <si>
    <t>PZN P01</t>
  </si>
  <si>
    <t>(355,0+220,0+257,0)*0,1</t>
  </si>
  <si>
    <t>721</t>
  </si>
  <si>
    <t>Zdravotechnika - vnitřní kanalizace</t>
  </si>
  <si>
    <t>20</t>
  </si>
  <si>
    <t>721210812</t>
  </si>
  <si>
    <t>Demontáž kanalizačního příslušenství vpustí podlahových z kyselinovzdorné kameniny DN 70</t>
  </si>
  <si>
    <t>-383404715</t>
  </si>
  <si>
    <t>https://podminky.urs.cz/item/CS_URS_2024_01/721210812</t>
  </si>
  <si>
    <t>Vybourání vpusti (p)</t>
  </si>
  <si>
    <t>764</t>
  </si>
  <si>
    <t>Konstrukce klempířské</t>
  </si>
  <si>
    <t>764004861</t>
  </si>
  <si>
    <t>Demontáž klempířských konstrukcí svodu do suti</t>
  </si>
  <si>
    <t>-1188305199</t>
  </si>
  <si>
    <t>https://podminky.urs.cz/item/CS_URS_2024_01/764004861</t>
  </si>
  <si>
    <t>Demontáž svodu (dl)</t>
  </si>
  <si>
    <t>PZN 08</t>
  </si>
  <si>
    <t>4,0</t>
  </si>
  <si>
    <t>767</t>
  </si>
  <si>
    <t>Konstrukce zámečnické</t>
  </si>
  <si>
    <t>22</t>
  </si>
  <si>
    <t>767996701</t>
  </si>
  <si>
    <t>Demontáž ostatních zámečnických konstrukcí řezáním o hmotnosti jednotlivých dílů do 50 kg</t>
  </si>
  <si>
    <t>kg</t>
  </si>
  <si>
    <t>920310068</t>
  </si>
  <si>
    <t>https://podminky.urs.cz/item/CS_URS_2024_01/767996701</t>
  </si>
  <si>
    <t>Demontáž různých kovových prvků (p * hm)</t>
  </si>
  <si>
    <t>OBECNĚ</t>
  </si>
  <si>
    <t>40*25,0</t>
  </si>
  <si>
    <t>OST</t>
  </si>
  <si>
    <t>Ostatní</t>
  </si>
  <si>
    <t>23</t>
  </si>
  <si>
    <t>OSTDEMX01</t>
  </si>
  <si>
    <t>Kompletní demontáž všech prvků kotelny (ÚT - potrubí a zařízení; EL - rozvaděče, elektrozařízení a osvětlení) včetně přesunů, odvozů a likvidace</t>
  </si>
  <si>
    <t>kpl</t>
  </si>
  <si>
    <t>vlastní</t>
  </si>
  <si>
    <t>512</t>
  </si>
  <si>
    <t>1179815054</t>
  </si>
  <si>
    <t>podlaha_PUR_pl</t>
  </si>
  <si>
    <t>sokl_PUR_pl</t>
  </si>
  <si>
    <t>3,675</t>
  </si>
  <si>
    <t>omítka_stěny_pl</t>
  </si>
  <si>
    <t>63,152</t>
  </si>
  <si>
    <t>omítka_stropy_pl</t>
  </si>
  <si>
    <t>36,225</t>
  </si>
  <si>
    <t>fasáda_pl</t>
  </si>
  <si>
    <t>15,625</t>
  </si>
  <si>
    <t>trámky_obj</t>
  </si>
  <si>
    <t>1,302</t>
  </si>
  <si>
    <t>prkna_obj</t>
  </si>
  <si>
    <t>2,52</t>
  </si>
  <si>
    <t>D.1.1.2 - Nové konstrukce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</si>
  <si>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</si>
  <si>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</si>
  <si>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</si>
  <si>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</si>
  <si>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715 - Izolace proti chemickým vlivům</t>
  </si>
  <si>
    <t xml:space="preserve">    762 - Konstrukce tesařské</t>
  </si>
  <si>
    <t xml:space="preserve">    766 - Konstrukce truhlářské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</si>
  <si>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</si>
  <si>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</si>
  <si>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</si>
  <si>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</si>
  <si>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Zakládání</t>
  </si>
  <si>
    <t>278382561</t>
  </si>
  <si>
    <t>Základy pod stroje nebo technologická zařízení z betonu s bedněním, odbedněním, bez úpravy povrchu z betonu železového objemu souvislé základové konstrukce do 5 m3 tř. C 30/37, složitosti I</t>
  </si>
  <si>
    <t>620867465</t>
  </si>
  <si>
    <t>https://podminky.urs.cz/item/CS_URS_2024_01/278382561</t>
  </si>
  <si>
    <t>Základ pod kotle (dl * š * v)</t>
  </si>
  <si>
    <t>3,45*1,2*0,2</t>
  </si>
  <si>
    <t>Svislé a kompletní konstrukce</t>
  </si>
  <si>
    <t>310236241</t>
  </si>
  <si>
    <t>Zazdívka otvorů ve zdivu nadzákladovém cihlami pálenými plochy přes 0,0225 m2 do 0,09 m2, ve zdi tl. do 300 mm</t>
  </si>
  <si>
    <t>315872316</t>
  </si>
  <si>
    <t>https://podminky.urs.cz/item/CS_URS_2024_01/310236241</t>
  </si>
  <si>
    <t>Zazdívka otvoru (p)</t>
  </si>
  <si>
    <t>PZN 01</t>
  </si>
  <si>
    <t>31023727R</t>
  </si>
  <si>
    <t>Zazdívka otvorů ve zdivu nadzákladovém cihlami pálenými plochy přes 0,0225 m2 do 0,09 m2, ve zdi tl. přes 600 do 750 mm</t>
  </si>
  <si>
    <t>1840033949</t>
  </si>
  <si>
    <t>31023728R</t>
  </si>
  <si>
    <t>Zazdívka otvorů ve zdivu nadzákladovém cihlami pálenými plochy přes 0,0225 m2 do 0,09 m2, ve zdi tl. přes 750 do 900 mm</t>
  </si>
  <si>
    <t>1518206319</t>
  </si>
  <si>
    <t>Úpravy povrchů, podlahy a osazování výplní</t>
  </si>
  <si>
    <t>611131151</t>
  </si>
  <si>
    <t>Sanační postřik vnitřních omítaných ploch vápenocementový nanášený ručně celoplošně stropů</t>
  </si>
  <si>
    <t>124942874</t>
  </si>
  <si>
    <t>https://podminky.urs.cz/item/CS_URS_2024_01/611131151</t>
  </si>
  <si>
    <t>Úprava povrchů - podklad (pl)</t>
  </si>
  <si>
    <t>611326123</t>
  </si>
  <si>
    <t>Omítka sanační vnitřních ploch jednovrstvá jednovrstvá, tloušťky do 20 mm nanášená ručně vodorovných konstrukcí kleneb nebo skořepin</t>
  </si>
  <si>
    <t>311566902</t>
  </si>
  <si>
    <t>https://podminky.urs.cz/item/CS_URS_2024_01/611326123</t>
  </si>
  <si>
    <t>Úprava povrchů - jádrová omítka (dl * š)</t>
  </si>
  <si>
    <t>611328133</t>
  </si>
  <si>
    <t>Sanační štuk vnitřních ploch tloušťky do 3 mm vodorovných konstrukcí kleneb nebo skořepin</t>
  </si>
  <si>
    <t>-1243032486</t>
  </si>
  <si>
    <t>https://podminky.urs.cz/item/CS_URS_2024_01/611328133</t>
  </si>
  <si>
    <t>Úprava povrchů - štuk (pl)</t>
  </si>
  <si>
    <t>612131151</t>
  </si>
  <si>
    <t>Sanační postřik vnitřních omítaných ploch vápenocementový nanášený ručně celoplošně stěn</t>
  </si>
  <si>
    <t>-1513917987</t>
  </si>
  <si>
    <t>https://podminky.urs.cz/item/CS_URS_2024_01/612131151</t>
  </si>
  <si>
    <t>612325423</t>
  </si>
  <si>
    <t>Oprava vápenocementové omítky vnitřních ploch štukové dvouvrstvé, tloušťky do 20 mm a tloušťky štuku do 3 mm stěn, v rozsahu opravované plochy přes 30 do 50%</t>
  </si>
  <si>
    <t>-1373355089</t>
  </si>
  <si>
    <t>https://podminky.urs.cz/item/CS_URS_2024_01/612325423</t>
  </si>
  <si>
    <t>Oprava omítky po výměně radiátorů (pl * p)</t>
  </si>
  <si>
    <t>2,0*216</t>
  </si>
  <si>
    <t>612326121</t>
  </si>
  <si>
    <t>Omítka sanační vnitřních ploch jednovrstvá jednovrstvá, tloušťky do 20 mm nanášená ručně svislých konstrukcí stěn</t>
  </si>
  <si>
    <t>-1570516435</t>
  </si>
  <si>
    <t>https://podminky.urs.cz/item/CS_URS_2024_01/612326121</t>
  </si>
  <si>
    <t>Úprava povrchů - jádrová omítka (dl * v) - otvory (dl * v)</t>
  </si>
  <si>
    <t>612328131</t>
  </si>
  <si>
    <t>Sanační štuk vnitřních ploch tloušťky do 3 mm svislých konstrukcí stěn</t>
  </si>
  <si>
    <t>1015236278</t>
  </si>
  <si>
    <t>https://podminky.urs.cz/item/CS_URS_2024_01/612328131</t>
  </si>
  <si>
    <t>612325222</t>
  </si>
  <si>
    <t>Vápenocementová omítka jednotlivých malých ploch štuková na stěnách, plochy jednotlivě přes 0,09 do 0,25 m2</t>
  </si>
  <si>
    <t>-1600728573</t>
  </si>
  <si>
    <t>https://podminky.urs.cz/item/CS_URS_2024_01/612325222</t>
  </si>
  <si>
    <t>Oprava omítky (p)</t>
  </si>
  <si>
    <t>612325225</t>
  </si>
  <si>
    <t>Vápenocementová omítka jednotlivých malých ploch štuková na stěnách, plochy jednotlivě přes 1,0 do 4 m2</t>
  </si>
  <si>
    <t>-220450191</t>
  </si>
  <si>
    <t>https://podminky.urs.cz/item/CS_URS_2024_01/612325225</t>
  </si>
  <si>
    <t>619991001</t>
  </si>
  <si>
    <t>Zakrytí vnitřních ploch před znečištěním fólií včetně pozdějšího odkrytí podlah</t>
  </si>
  <si>
    <t>1503121198</t>
  </si>
  <si>
    <t>https://podminky.urs.cz/item/CS_URS_2024_01/619991001</t>
  </si>
  <si>
    <t>Zakrytá podlah při malování (pl * p)</t>
  </si>
  <si>
    <t xml:space="preserve">KOTELNA </t>
  </si>
  <si>
    <t>PŘI VÝMĚNĚ RADIÁTORŮ</t>
  </si>
  <si>
    <t>ostatní</t>
  </si>
  <si>
    <t>50,0</t>
  </si>
  <si>
    <t>619991005</t>
  </si>
  <si>
    <t>Zakrytí vnitřních ploch před znečištěním fólií včetně pozdějšího odkrytí stěn nebo svislých ploch</t>
  </si>
  <si>
    <t>1734145806</t>
  </si>
  <si>
    <t>https://podminky.urs.cz/item/CS_URS_2024_01/619991005</t>
  </si>
  <si>
    <t>Zakrytá oken při malování (pl * p)</t>
  </si>
  <si>
    <t>3,0</t>
  </si>
  <si>
    <t>5,0*216</t>
  </si>
  <si>
    <t>100,0</t>
  </si>
  <si>
    <t>619995001</t>
  </si>
  <si>
    <t>Začištění omítek (s dodáním hmot) kolem oken, dveří, podlah, obkladů apod.</t>
  </si>
  <si>
    <t>564622180</t>
  </si>
  <si>
    <t>https://podminky.urs.cz/item/CS_URS_2024_01/619995001</t>
  </si>
  <si>
    <t>Začištění otvoru (dl)</t>
  </si>
  <si>
    <t>(1,1+2,02*2)*2</t>
  </si>
  <si>
    <t>622326453</t>
  </si>
  <si>
    <t>Oprava vápenocementové omítky s celoplošným přeštukováním vnějších ploch stupně členitosti 3, v rozsahu opravované plochy přes 20 do 30%</t>
  </si>
  <si>
    <t>-559861151</t>
  </si>
  <si>
    <t>https://podminky.urs.cz/item/CS_URS_2024_01/622326453</t>
  </si>
  <si>
    <t>Oprava omítky (dl * v)</t>
  </si>
  <si>
    <t>629991001</t>
  </si>
  <si>
    <t>Zakrytí vnějších ploch před znečištěním včetně pozdějšího odkrytí ploch podélných rovných (např. chodníků) fólií položenou volně</t>
  </si>
  <si>
    <t>245759883</t>
  </si>
  <si>
    <t>https://podminky.urs.cz/item/CS_URS_2024_01/629991001</t>
  </si>
  <si>
    <t>Zakrytá podlah při opravě fasády (pl)</t>
  </si>
  <si>
    <t>20,0</t>
  </si>
  <si>
    <t>631311137</t>
  </si>
  <si>
    <t>Mazanina z betonu prostého bez zvýšených nároků na prostředí tl. přes 120 do 240 mm tř. C 30/37</t>
  </si>
  <si>
    <t>358726417</t>
  </si>
  <si>
    <t>https://podminky.urs.cz/item/CS_URS_2024_01/631311137</t>
  </si>
  <si>
    <t>Podlaha - mazanina (pl * v)</t>
  </si>
  <si>
    <t>podlaha_PUR_pl*0,13</t>
  </si>
  <si>
    <t>631319013</t>
  </si>
  <si>
    <t>Příplatek k cenám mazanin za úpravu povrchu mazaniny přehlazením, mazanina tl. přes 120 do 240 mm</t>
  </si>
  <si>
    <t>152502706</t>
  </si>
  <si>
    <t>https://podminky.urs.cz/item/CS_URS_2024_01/631319013</t>
  </si>
  <si>
    <t>631319175</t>
  </si>
  <si>
    <t>Příplatek k cenám mazanin za stržení povrchu spodní vrstvy mazaniny latí před vložením výztuže nebo pletiva pro tl. obou vrstev mazaniny přes 120 do 240 mm</t>
  </si>
  <si>
    <t>-1259251353</t>
  </si>
  <si>
    <t>https://podminky.urs.cz/item/CS_URS_2024_01/631319175</t>
  </si>
  <si>
    <t>631362021</t>
  </si>
  <si>
    <t>Výztuž mazanin ze svařovaných sítí z drátů typu KARI</t>
  </si>
  <si>
    <t>1867544645</t>
  </si>
  <si>
    <t>https://podminky.urs.cz/item/CS_URS_2024_01/631362021</t>
  </si>
  <si>
    <t>Podlaha - výztuž mazaniny (pl * hm)</t>
  </si>
  <si>
    <t>podlaha_PUR_pl*4,44*2*1,3/1000</t>
  </si>
  <si>
    <t>634111116</t>
  </si>
  <si>
    <t>Obvodová dilatace mezi stěnou a mazaninou nebo potěrem pružnou těsnicí páskou na bázi syntetického kaučuku výšky 150 mm</t>
  </si>
  <si>
    <t>228612199</t>
  </si>
  <si>
    <t>https://podminky.urs.cz/item/CS_URS_2024_01/634111116</t>
  </si>
  <si>
    <t>Podlaha - dilatace mazaniny (dl)</t>
  </si>
  <si>
    <t>(5,75*2+7,0*2)</t>
  </si>
  <si>
    <t>24</t>
  </si>
  <si>
    <t>949101111</t>
  </si>
  <si>
    <t>Lešení pomocné pracovní pro objekty pozemních staveb pro zatížení do 150 kg/m2, o výšce lešeňové podlahy do 1,9 m</t>
  </si>
  <si>
    <t>-1067892671</t>
  </si>
  <si>
    <t>https://podminky.urs.cz/item/CS_URS_2024_01/949101111</t>
  </si>
  <si>
    <t>25</t>
  </si>
  <si>
    <t>761663844</t>
  </si>
  <si>
    <t>26</t>
  </si>
  <si>
    <t>389437999</t>
  </si>
  <si>
    <t>27</t>
  </si>
  <si>
    <t>1992163225</t>
  </si>
  <si>
    <t>0,103*9 'Přepočtené koeficientem množství</t>
  </si>
  <si>
    <t>28</t>
  </si>
  <si>
    <t>1978054614</t>
  </si>
  <si>
    <t>0,103*0,075 'Přepočtené koeficientem množství</t>
  </si>
  <si>
    <t>29</t>
  </si>
  <si>
    <t>-698292448</t>
  </si>
  <si>
    <t>0,103*0,925 'Přepočtené koeficientem množství</t>
  </si>
  <si>
    <t>998</t>
  </si>
  <si>
    <t>Přesun hmot</t>
  </si>
  <si>
    <t>30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</si>
  <si>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</si>
  <si>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</si>
  <si>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-1089630767</t>
  </si>
  <si>
    <t>https://podminky.urs.cz/item/CS_URS_2024_01/998018003</t>
  </si>
  <si>
    <t>31</t>
  </si>
  <si>
    <t>713121111</t>
  </si>
  <si>
    <t>Montáž tepelné izolace podlah rohožemi, pásy, deskami, dílci, bloky (izolační materiál ve specifikaci) kladenými volně jednovrstvá</t>
  </si>
  <si>
    <t>-1464010906</t>
  </si>
  <si>
    <t>https://podminky.urs.cz/item/CS_URS_2024_01/713121111</t>
  </si>
  <si>
    <t>32</t>
  </si>
  <si>
    <t>M</t>
  </si>
  <si>
    <t>63148106</t>
  </si>
  <si>
    <t>deska tepelně izolační minerální univerzální λ=0,038-0,039 tl 140mm</t>
  </si>
  <si>
    <t>-1930417243</t>
  </si>
  <si>
    <t>Doplnění izolace na půdě (pl)</t>
  </si>
  <si>
    <t>355,0+220,0+257,0</t>
  </si>
  <si>
    <t>832*1,05 'Přepočtené koeficientem množství</t>
  </si>
  <si>
    <t>33</t>
  </si>
  <si>
    <t>63148011</t>
  </si>
  <si>
    <t>deska tepelně izolační minerální univerzální λ=0,038-0,039 tl 200mm</t>
  </si>
  <si>
    <t>-1980562394</t>
  </si>
  <si>
    <t>Oprava izolace na půdě (pl * %)</t>
  </si>
  <si>
    <t>83,2*1,05 'Přepočtené koeficientem množství</t>
  </si>
  <si>
    <t>34</t>
  </si>
  <si>
    <t>713191133</t>
  </si>
  <si>
    <t>Montáž tepelné izolace stavebních konstrukcí - doplňky a konstrukční součásti podlah, stropů vrchem nebo střech překrytí fólií položenou volně s přelepením spojů</t>
  </si>
  <si>
    <t>1580605806</t>
  </si>
  <si>
    <t>https://podminky.urs.cz/item/CS_URS_2024_01/713191133</t>
  </si>
  <si>
    <t>Doplnění izolace na půdě - překrytí (pl)</t>
  </si>
  <si>
    <t>35</t>
  </si>
  <si>
    <t>28329250</t>
  </si>
  <si>
    <t>fólie nekontaktní nízkodifuzně propustná PE mikroperforovaná pro doplňkovou hydroizolační vrstvu třípláštových střech (reakce na oheň - třída F) 110g/m2</t>
  </si>
  <si>
    <t>-259281485</t>
  </si>
  <si>
    <t>832*1,2 'Přepočtené koeficientem množství</t>
  </si>
  <si>
    <t>36</t>
  </si>
  <si>
    <t>998713123</t>
  </si>
  <si>
    <t>Přesun hmot pro izolace tepelné stanovený z hmotnosti přesunovaného materiálu vodorovná dopravní vzdálenost do 50 m ruční (bez užití mechanizace) v objektech výšky přes 12 m do 24 m</t>
  </si>
  <si>
    <t>1761194195</t>
  </si>
  <si>
    <t>https://podminky.urs.cz/item/CS_URS_2024_01/998713123</t>
  </si>
  <si>
    <t>715</t>
  </si>
  <si>
    <t>Izolace proti chemickým vlivům</t>
  </si>
  <si>
    <t>37</t>
  </si>
  <si>
    <t>715191007</t>
  </si>
  <si>
    <t>Provedení izolace stavebních konstrukcí - doplňkové práce neutralizace betonových podkladů roztokem organických kyselin, ploch svislých</t>
  </si>
  <si>
    <t>1117138844</t>
  </si>
  <si>
    <t>https://podminky.urs.cz/item/CS_URS_2024_01/715191007</t>
  </si>
  <si>
    <t>Úprava povrchů - neutralizace (pl)</t>
  </si>
  <si>
    <t>38</t>
  </si>
  <si>
    <t>715191008</t>
  </si>
  <si>
    <t>Provedení izolace stavebních konstrukcí - doplňkové práce neutralizace betonových podkladů roztokem organických kyselin, ploch stropů</t>
  </si>
  <si>
    <t>-1445095798</t>
  </si>
  <si>
    <t>https://podminky.urs.cz/item/CS_URS_2024_01/715191008</t>
  </si>
  <si>
    <t>39</t>
  </si>
  <si>
    <t>721211422</t>
  </si>
  <si>
    <t>Podlahové vpusti se svislým odtokem DN 50/75/110 mřížka nerez 138x138</t>
  </si>
  <si>
    <t>-1309578324</t>
  </si>
  <si>
    <t>https://podminky.urs.cz/item/CS_URS_2024_01/721211422</t>
  </si>
  <si>
    <t>Podlahová vpusť (p)</t>
  </si>
  <si>
    <t>40</t>
  </si>
  <si>
    <t>998721101</t>
  </si>
  <si>
    <t>Přesun hmot pro vnitřní kanalizaci stanovený z hmotnosti přesunovaného materiálu vodorovná dopravní vzdálenost do 50 m základní v objektech výšky do 6 m</t>
  </si>
  <si>
    <t>121167469</t>
  </si>
  <si>
    <t>https://podminky.urs.cz/item/CS_URS_2024_01/998721101</t>
  </si>
  <si>
    <t>762</t>
  </si>
  <si>
    <t>Konstrukce tesařské</t>
  </si>
  <si>
    <t>41</t>
  </si>
  <si>
    <t>762083111</t>
  </si>
  <si>
    <t>Impregnace řeziva máčením proti dřevokaznému hmyzu a houbám, třída ohrožení 1 a 2 (dřevo v interiéru)</t>
  </si>
  <si>
    <t>-286895008</t>
  </si>
  <si>
    <t>https://podminky.urs.cz/item/CS_URS_2024_01/762083111</t>
  </si>
  <si>
    <t>Řezivo - impregance (obj)</t>
  </si>
  <si>
    <t>42</t>
  </si>
  <si>
    <t>762521108</t>
  </si>
  <si>
    <t>Položení podlah nehoblovaných na sraz z fošen hrubých</t>
  </si>
  <si>
    <t>209620748</t>
  </si>
  <si>
    <t>https://podminky.urs.cz/item/CS_URS_2024_01/762521108</t>
  </si>
  <si>
    <t>Lávka na půdě - pochozí část (pl)</t>
  </si>
  <si>
    <t>63,0</t>
  </si>
  <si>
    <t>43</t>
  </si>
  <si>
    <t>60515121</t>
  </si>
  <si>
    <t>řezivo jehličnaté boční prkno 40-60mm</t>
  </si>
  <si>
    <t>-794303903</t>
  </si>
  <si>
    <t>Lávka na půdě - pochozí část (pl * )</t>
  </si>
  <si>
    <t>63,0*0,04</t>
  </si>
  <si>
    <t>2,52*1,1 'Přepočtené koeficientem množství</t>
  </si>
  <si>
    <t>44</t>
  </si>
  <si>
    <t>762595001</t>
  </si>
  <si>
    <t>Spojovací prostředky podlah a podkladových konstrukcí hřebíky, vruty</t>
  </si>
  <si>
    <t>1938359064</t>
  </si>
  <si>
    <t>https://podminky.urs.cz/item/CS_URS_2024_01/762595001</t>
  </si>
  <si>
    <t>45</t>
  </si>
  <si>
    <t>762713110</t>
  </si>
  <si>
    <t>Montáž prostorových vázaných konstrukcí z řeziva hraněného nebo polohraněného průřezové plochy do 120 cm2</t>
  </si>
  <si>
    <t>-1329468818</t>
  </si>
  <si>
    <t>https://podminky.urs.cz/item/CS_URS_2024_01/762713110</t>
  </si>
  <si>
    <t>Lávka na půdě (dl * p)</t>
  </si>
  <si>
    <t>(0,4*2+0,75)*84</t>
  </si>
  <si>
    <t>46</t>
  </si>
  <si>
    <t>60512125</t>
  </si>
  <si>
    <t>hranol stavební řezivo průřezu do 120cm2 do dl 6m</t>
  </si>
  <si>
    <t>-490608822</t>
  </si>
  <si>
    <t>Lávka na půdě (dl * š * v * p)</t>
  </si>
  <si>
    <t>(0,4*2+0,75)*0,1*0,1*84</t>
  </si>
  <si>
    <t>1,302*1,1 'Přepočtené koeficientem množství</t>
  </si>
  <si>
    <t>47</t>
  </si>
  <si>
    <t>762795000</t>
  </si>
  <si>
    <t>Spojovací prostředky prostorových vázaných konstrukcí hřebíky, svorníky, fixační prkna</t>
  </si>
  <si>
    <t>1181253773</t>
  </si>
  <si>
    <t>https://podminky.urs.cz/item/CS_URS_2024_01/762795000</t>
  </si>
  <si>
    <t>Lávka na půdě - spojovací prostředky (obj)</t>
  </si>
  <si>
    <t>48</t>
  </si>
  <si>
    <t>998762123</t>
  </si>
  <si>
    <t>Přesun hmot pro konstrukce tesařské stanovený z hmotnosti přesunovaného materiálu vodorovná dopravní vzdálenost do 50 m ruční (bez užití mechanizace) v objektech výšky přes 12 do 24 m</t>
  </si>
  <si>
    <t>-1886081084</t>
  </si>
  <si>
    <t>https://podminky.urs.cz/item/CS_URS_2024_01/998762123</t>
  </si>
  <si>
    <t>49</t>
  </si>
  <si>
    <t>764518424</t>
  </si>
  <si>
    <t>981062219</t>
  </si>
  <si>
    <t>https://podminky.urs.cz/item/CS_URS_2024_01/764518424</t>
  </si>
  <si>
    <t>Výměna svodu (dl)</t>
  </si>
  <si>
    <t>50</t>
  </si>
  <si>
    <t>998764121</t>
  </si>
  <si>
    <t>Přesun hmot pro konstrukce klempířské stanovený z hmotnosti přesunovaného materiálu vodorovná dopravní vzdálenost do 50 m ruční (bez užtití mechanizace) v objektech výšky do 6 m</t>
  </si>
  <si>
    <t>-2054606202</t>
  </si>
  <si>
    <t>https://podminky.urs.cz/item/CS_URS_2024_01/998764121</t>
  </si>
  <si>
    <t>766</t>
  </si>
  <si>
    <t>Konstrukce truhlářské</t>
  </si>
  <si>
    <t>51</t>
  </si>
  <si>
    <t>7660PZN05</t>
  </si>
  <si>
    <t>Oprava oken 1600 x 900 mm - repase a doplnění prvků viz specifikace v PD (PZN 05)</t>
  </si>
  <si>
    <t>617893935</t>
  </si>
  <si>
    <t>52</t>
  </si>
  <si>
    <t>7660PZN06</t>
  </si>
  <si>
    <t>Úprava krajního okna viz specifikace v PD (PZN 06)</t>
  </si>
  <si>
    <t>1951684481</t>
  </si>
  <si>
    <t>53</t>
  </si>
  <si>
    <t>767000X01</t>
  </si>
  <si>
    <t>D+M dveře do kotelny, oceloplechové s bílým lakováním, EI 120 DPI SC, 1000 x 1970 mm vč. zárubně, kování, doplňků a příslušenství (kompletní dodávka a specifikace dle PD)</t>
  </si>
  <si>
    <t>-1882625975</t>
  </si>
  <si>
    <t>777</t>
  </si>
  <si>
    <t>Podlahy lité</t>
  </si>
  <si>
    <t>54</t>
  </si>
  <si>
    <t>777111111</t>
  </si>
  <si>
    <t>Příprava podkladu před provedením litých podlah vysátí</t>
  </si>
  <si>
    <t>1023948354</t>
  </si>
  <si>
    <t>https://podminky.urs.cz/item/CS_URS_2024_01/777111111</t>
  </si>
  <si>
    <t>PUR nátěr - příprava podkladu (pl)</t>
  </si>
  <si>
    <t>55</t>
  </si>
  <si>
    <t>777111123</t>
  </si>
  <si>
    <t>Příprava podkladu před provedením litých podlah obroušení strojní</t>
  </si>
  <si>
    <t>-160120558</t>
  </si>
  <si>
    <t>https://podminky.urs.cz/item/CS_URS_2024_01/777111123</t>
  </si>
  <si>
    <t>56</t>
  </si>
  <si>
    <t>777131113</t>
  </si>
  <si>
    <t>Penetrační nátěr podlahy polyuretanový na podklad vlhký nebo s nízkou nasákavostí</t>
  </si>
  <si>
    <t>-267501400</t>
  </si>
  <si>
    <t>https://podminky.urs.cz/item/CS_URS_2024_01/777131113</t>
  </si>
  <si>
    <t>PUR nátěr - penetrační nátěr (pl)</t>
  </si>
  <si>
    <t>57</t>
  </si>
  <si>
    <t>777131151</t>
  </si>
  <si>
    <t>Penetrační nátěr Příplatek k cenám za zvýšenou pracnost provádění soklíků na svislé ploše podlahových</t>
  </si>
  <si>
    <t>1825898057</t>
  </si>
  <si>
    <t>https://podminky.urs.cz/item/CS_URS_2024_01/777131151</t>
  </si>
  <si>
    <t>58</t>
  </si>
  <si>
    <t>777621101</t>
  </si>
  <si>
    <t>Krycí nátěr podlahy dekorativní polyuretanový</t>
  </si>
  <si>
    <t>-10207307</t>
  </si>
  <si>
    <t>https://podminky.urs.cz/item/CS_URS_2024_01/777621101</t>
  </si>
  <si>
    <t>PUR nátěr (dl * š)</t>
  </si>
  <si>
    <t>59</t>
  </si>
  <si>
    <t>777611181</t>
  </si>
  <si>
    <t>Krycí nátěr Příplatek k cenám za zvýšenou pracnost provádění soklíků na svislé ploše podlahových</t>
  </si>
  <si>
    <t>371438581</t>
  </si>
  <si>
    <t>https://podminky.urs.cz/item/CS_URS_2024_01/777611181</t>
  </si>
  <si>
    <t>PUR nátěr - sokl (dl * š)</t>
  </si>
  <si>
    <t>(5,75*2+7,0*2-1,0)*0,15</t>
  </si>
  <si>
    <t>60</t>
  </si>
  <si>
    <t>777622103</t>
  </si>
  <si>
    <t>Uzavírací nátěr podlahy polyuretanový transparentní</t>
  </si>
  <si>
    <t>-223444143</t>
  </si>
  <si>
    <t>https://podminky.urs.cz/item/CS_URS_2024_01/777622103</t>
  </si>
  <si>
    <t xml:space="preserve">PUR nátěr - uzavírací nátěr (pl) </t>
  </si>
  <si>
    <t>61</t>
  </si>
  <si>
    <t>777612151</t>
  </si>
  <si>
    <t>Uzavírací nátěr Příplatek za zvýšenou pracnost provádění soklíků na svislé ploše podlahových</t>
  </si>
  <si>
    <t>881892255</t>
  </si>
  <si>
    <t>https://podminky.urs.cz/item/CS_URS_2024_01/777612151</t>
  </si>
  <si>
    <t>PUR nátěr - uzavírací nátěr (pl)</t>
  </si>
  <si>
    <t>62</t>
  </si>
  <si>
    <t>777911111</t>
  </si>
  <si>
    <t>Napojení na stěnu nebo sokl fabionem z epoxidové stěrky plněné pískem tuhé</t>
  </si>
  <si>
    <t>860801493</t>
  </si>
  <si>
    <t>https://podminky.urs.cz/item/CS_URS_2024_01/777911111</t>
  </si>
  <si>
    <t>PUR nátěr - sokl (dl)</t>
  </si>
  <si>
    <t>63</t>
  </si>
  <si>
    <t>998777121</t>
  </si>
  <si>
    <t>Přesun hmot pro podlahy lité stanovený z hmotnosti přesunovaného materiálu vodorovná dopravní vzdálenost do 50 m ruční (bez užití mechanizace) v objektech výšky do 6 m</t>
  </si>
  <si>
    <t>168398170</t>
  </si>
  <si>
    <t>https://podminky.urs.cz/item/CS_URS_2024_01/998777121</t>
  </si>
  <si>
    <t>781</t>
  </si>
  <si>
    <t>Dokončovací práce - obklady</t>
  </si>
  <si>
    <t>64</t>
  </si>
  <si>
    <t>781121011</t>
  </si>
  <si>
    <t>Příprava podkladu před provedením obkladu nátěr penetrační na stěnu</t>
  </si>
  <si>
    <t>-1522005604</t>
  </si>
  <si>
    <t>https://podminky.urs.cz/item/CS_URS_2024_01/781121011</t>
  </si>
  <si>
    <t>65</t>
  </si>
  <si>
    <t>781472216</t>
  </si>
  <si>
    <t>Montáž keramických obkladů stěn lepených cementovým flexibilním lepidlem hladkých přes 9 do 12 ks/m2</t>
  </si>
  <si>
    <t>2009021166</t>
  </si>
  <si>
    <t>https://podminky.urs.cz/item/CS_URS_2024_01/781472216</t>
  </si>
  <si>
    <t>Obklad parapetu (dl * š)</t>
  </si>
  <si>
    <t>PZN 05</t>
  </si>
  <si>
    <t>66</t>
  </si>
  <si>
    <t>59761120</t>
  </si>
  <si>
    <t>dlažba keramická slinutá mrazuvzdorná R9/A povrch reliéfní/matný tl do 10mm přes 9 do 12ks/m2</t>
  </si>
  <si>
    <t>728874769</t>
  </si>
  <si>
    <t>1,36*1,2 'Přepočtené koeficientem množství</t>
  </si>
  <si>
    <t>67</t>
  </si>
  <si>
    <t>781495115</t>
  </si>
  <si>
    <t>Obklad - dokončující práce ostatní práce spárování silikonem</t>
  </si>
  <si>
    <t>-1536668984</t>
  </si>
  <si>
    <t>https://podminky.urs.cz/item/CS_URS_2024_01/781495115</t>
  </si>
  <si>
    <t>Obklad parapetu - silikon (dl)</t>
  </si>
  <si>
    <t>(1,7+0,4*2)*2</t>
  </si>
  <si>
    <t>68</t>
  </si>
  <si>
    <t>998781121</t>
  </si>
  <si>
    <t>Přesun hmot pro obklady keramické stanovený z hmotnosti přesunovaného materiálu vodorovná dopravní vzdálenost do 50 m ruční (bez užití mechanizace) v objektech výšky do 6 m</t>
  </si>
  <si>
    <t>516675584</t>
  </si>
  <si>
    <t>https://podminky.urs.cz/item/CS_URS_2024_01/998781121</t>
  </si>
  <si>
    <t>783</t>
  </si>
  <si>
    <t>Dokončovací práce - nátěry</t>
  </si>
  <si>
    <t>69</t>
  </si>
  <si>
    <t>783306809</t>
  </si>
  <si>
    <t>Odstranění nátěrů ze zámečnických konstrukcí okartáčováním</t>
  </si>
  <si>
    <t>1139177344</t>
  </si>
  <si>
    <t>https://podminky.urs.cz/item/CS_URS_2024_01/783306809</t>
  </si>
  <si>
    <t>70</t>
  </si>
  <si>
    <t>783314201</t>
  </si>
  <si>
    <t>Základní antikorozní nátěr zámečnických konstrukcí jednonásobný syntetický standardní</t>
  </si>
  <si>
    <t>-1703654755</t>
  </si>
  <si>
    <t>https://podminky.urs.cz/item/CS_URS_2024_01/783314201</t>
  </si>
  <si>
    <t>Antikorozní nátěr ocelového nosníku (dl * š)</t>
  </si>
  <si>
    <t>6,3*0,25</t>
  </si>
  <si>
    <t>71</t>
  </si>
  <si>
    <t>783823165</t>
  </si>
  <si>
    <t>Penetrační nátěr omítek hladkých omítek hladkých, zrnitých tenkovrstvých nebo štukových stupně členitosti 3 silikonový</t>
  </si>
  <si>
    <t>1729697008</t>
  </si>
  <si>
    <t>https://podminky.urs.cz/item/CS_URS_2024_01/783823165</t>
  </si>
  <si>
    <t>72</t>
  </si>
  <si>
    <t>783827145</t>
  </si>
  <si>
    <t>Krycí (ochranný ) nátěr omítek jednonásobný hladkých omítek hladkých, zrnitých tenkovrstvých nebo štukových stupně členitosti 3 silikonový</t>
  </si>
  <si>
    <t>1288011514</t>
  </si>
  <si>
    <t>https://podminky.urs.cz/item/CS_URS_2024_01/783827145</t>
  </si>
  <si>
    <t>Oprava omítky - nátěr (pl)</t>
  </si>
  <si>
    <t>73</t>
  </si>
  <si>
    <t>783913171</t>
  </si>
  <si>
    <t>Penetrační nátěr betonových podlah hrubých syntetický</t>
  </si>
  <si>
    <t>-1680374030</t>
  </si>
  <si>
    <t>https://podminky.urs.cz/item/CS_URS_2024_01/783913171</t>
  </si>
  <si>
    <t>Podlaha - penetrace před vylití betonem (pl)</t>
  </si>
  <si>
    <t>784</t>
  </si>
  <si>
    <t>Dokončovací práce - malby a tapety</t>
  </si>
  <si>
    <t>74</t>
  </si>
  <si>
    <t>784181102</t>
  </si>
  <si>
    <t>Penetrace podkladu jednonásobná základní pigmentovaná v místnostech výšky do 3,80 m</t>
  </si>
  <si>
    <t>-1321769578</t>
  </si>
  <si>
    <t>https://podminky.urs.cz/item/CS_URS_2024_01/784181102</t>
  </si>
  <si>
    <t>75</t>
  </si>
  <si>
    <t>784211101</t>
  </si>
  <si>
    <t>Malby z malířských směsí oděruvzdorných za mokra dvojnásobné, bílé za mokra oděruvzdorné výborně v místnostech výšky do 3,80 m</t>
  </si>
  <si>
    <t>983358488</t>
  </si>
  <si>
    <t>https://podminky.urs.cz/item/CS_URS_2024_01/784211101</t>
  </si>
  <si>
    <t>Výmalba (pl)</t>
  </si>
  <si>
    <t>8*2,0*1,0</t>
  </si>
  <si>
    <t>10,3*2,5</t>
  </si>
  <si>
    <t>PZN - OBECNĚ</t>
  </si>
  <si>
    <t>VRN - Vedlejší rozpočtové náklady</t>
  </si>
  <si>
    <t>VRN01</t>
  </si>
  <si>
    <t>Vybudování zařízení staveniště</t>
  </si>
  <si>
    <t>1024</t>
  </si>
  <si>
    <t>-1514697740</t>
  </si>
  <si>
    <t>VRN02</t>
  </si>
  <si>
    <t>Provoz zařízení staveniště</t>
  </si>
  <si>
    <t>1211935095</t>
  </si>
  <si>
    <t>VRN03</t>
  </si>
  <si>
    <t>Odstranění zařízení staveniště</t>
  </si>
  <si>
    <t>-493589574</t>
  </si>
  <si>
    <t>VRN04</t>
  </si>
  <si>
    <t>Provoz objednatele</t>
  </si>
  <si>
    <t>1027785920</t>
  </si>
  <si>
    <t>P</t>
  </si>
  <si>
    <t>Poznámka k položce:_x000D_
Náklady na ztížené provádění stavebních prací v důsledku nepřerušeného provozu na staveništi nebo v případech nepřerušeného provozu v objektech v nichž se stavební práce provádí.</t>
  </si>
  <si>
    <t>VRN06</t>
  </si>
  <si>
    <t>Realizační dokumentace a výrobně technická dokumentace</t>
  </si>
  <si>
    <t>1161066628</t>
  </si>
  <si>
    <t>VRN07</t>
  </si>
  <si>
    <t>Vzorkování</t>
  </si>
  <si>
    <t>-20442011</t>
  </si>
  <si>
    <t>VRN08</t>
  </si>
  <si>
    <t>Zabezpečení všech stávajících a nově zabudovaných konstrukcí dotčených stavbou proti poškození</t>
  </si>
  <si>
    <t>1618072807</t>
  </si>
  <si>
    <t>VRN09</t>
  </si>
  <si>
    <t>Dokumentace skutečného provedení stavby</t>
  </si>
  <si>
    <t>1606379008</t>
  </si>
  <si>
    <t>VRN10</t>
  </si>
  <si>
    <t>Kompletační a koordinační činnost</t>
  </si>
  <si>
    <t>-916729055</t>
  </si>
  <si>
    <t>VRN11</t>
  </si>
  <si>
    <t>-633461356</t>
  </si>
  <si>
    <t>VRN15</t>
  </si>
  <si>
    <t>Vytyčení sítí před započetím prací</t>
  </si>
  <si>
    <t>1934990788</t>
  </si>
  <si>
    <t>VRN00</t>
  </si>
  <si>
    <t>Ostatní náklady nutné pro provedení kompletní stavby dle zkušeností a standardů zhotovitele</t>
  </si>
  <si>
    <t>1081823599</t>
  </si>
  <si>
    <t>SEZNAM FIGUR</t>
  </si>
  <si>
    <t>Výměra</t>
  </si>
  <si>
    <t xml:space="preserve"> D.1.1/ D.1.1.1</t>
  </si>
  <si>
    <t>Použití figury:</t>
  </si>
  <si>
    <t>Bourání podlah z dlaždic betonových, teracových nebo čedičových tl do 40 mm plochy přes 1 m2</t>
  </si>
  <si>
    <t>Bourání podkladů pod dlažby betonových s potěrem nebo teracem tl do 100 mm pl přes 4 m2</t>
  </si>
  <si>
    <t xml:space="preserve"> D.1.1/ D.1.1.2</t>
  </si>
  <si>
    <t>Oprava vnější vápenocementové omítky s celoplošným přeštukováním členitosti 3 v rozsahu přes 20 do 30 %</t>
  </si>
  <si>
    <t>Krycí jednonásobný silikonový nátěr omítek stupně členitosti 3</t>
  </si>
  <si>
    <t>Sanační omítka jednovrstvá vnitřních stěn nanášená ručně</t>
  </si>
  <si>
    <t>Sanační postřik vnitřních stěn nanášený celoplošně ručně</t>
  </si>
  <si>
    <t>Sanační štuk vnitřních stěn tloušťky do 3 mm</t>
  </si>
  <si>
    <t>Provedení izolace proti chemickým vlivům betonů svislých neutralizace organickou kyselinou</t>
  </si>
  <si>
    <t>Dvojnásobné bílé malby ze směsí za mokra výborně oděruvzdorných v místnostech v do 3,80 m</t>
  </si>
  <si>
    <t>Sanační omítka jednovrstvá vnitřních kleneb nebo skořepin nanášená ručně</t>
  </si>
  <si>
    <t>Sanační postřik vnitřních stropů nanášený celoplošně ručně</t>
  </si>
  <si>
    <t>Sanační štuk vnitřních kleneb nebo skořepin tloušťky do 3 mm</t>
  </si>
  <si>
    <t>Provedení izolace proti chemickým vlivům stropů neutralizace organickou kyselinou</t>
  </si>
  <si>
    <t>Krycí polyuretanový dekorativní nátěr podlahy</t>
  </si>
  <si>
    <t>Zakrytí podlahy fólií</t>
  </si>
  <si>
    <t>Mazanina tl přes 120 do 240 mm z betonu prostého bez zvýšených nároků na prostředí tř. C 30/37</t>
  </si>
  <si>
    <t>Výztuž mazanin svařovanými sítěmi Kari</t>
  </si>
  <si>
    <t>Vysátí podkladu před provedením lité podlahy</t>
  </si>
  <si>
    <t>Strojní broušení podkladu před provedením lité podlahy</t>
  </si>
  <si>
    <t>Penetrační polyuretanový nátěr podlahy na vlhký nebo nenasákavý podklad</t>
  </si>
  <si>
    <t>Uzavírací polyuretanový transparentní nátěr podlahy</t>
  </si>
  <si>
    <t>Penetrační syntetický nátěr hrubých betonových podlah</t>
  </si>
  <si>
    <t>Impregnace řeziva proti dřevokaznému hmyzu a houbám máčením třída ohrožení 1 a 2</t>
  </si>
  <si>
    <t>Příplatek k cenám krycího nátěru za zvýšenou pracnost provádení podlahových soklíků</t>
  </si>
  <si>
    <t>Příplatek k cenám penetračního nátěru za zvýšenou pracnost provádění podlahových soklíků</t>
  </si>
  <si>
    <t>Příplatek k cenám uzavíracího nátěru za za zvýšenou pracnost provádění podlahových soklíků</t>
  </si>
  <si>
    <t>Spojovací prostředky pro montáž prostorových vázaných kcí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</si>
  <si>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</si>
  <si>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</si>
  <si>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</si>
  <si>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</si>
  <si>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</si>
  <si>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</si>
  <si>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</si>
  <si>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</si>
  <si>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</si>
  <si>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</si>
  <si>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</si>
  <si>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</si>
  <si>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</si>
  <si>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</si>
  <si>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</si>
  <si>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</si>
  <si>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</si>
  <si>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</si>
  <si>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</si>
  <si>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</si>
  <si>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</si>
  <si>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</si>
  <si>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</si>
  <si>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</si>
  <si>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</si>
  <si>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</si>
  <si>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</si>
  <si>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</si>
  <si>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</si>
  <si>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</si>
  <si>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</si>
  <si>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</si>
  <si>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</si>
  <si>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</si>
  <si>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</si>
  <si>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</si>
  <si>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</si>
  <si>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</si>
  <si>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</si>
  <si>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</si>
  <si>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</si>
  <si>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</si>
  <si>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</si>
  <si>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</si>
  <si>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</si>
  <si>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</si>
  <si>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</si>
  <si>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</si>
  <si>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</si>
  <si>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</si>
  <si>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</si>
  <si>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</si>
  <si>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</si>
  <si>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</si>
  <si>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</si>
  <si>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</si>
  <si>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</si>
  <si>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</si>
  <si>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</si>
  <si>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</si>
  <si>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</si>
  <si>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</si>
  <si>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</si>
  <si>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</si>
  <si>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</si>
  <si>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</si>
  <si>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</si>
  <si>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</si>
  <si>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</si>
  <si>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</si>
  <si>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</si>
  <si>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</si>
  <si>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</si>
  <si>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</si>
  <si>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</si>
  <si>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</si>
  <si>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</si>
  <si>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</si>
  <si>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</si>
  <si>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</si>
  <si>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</si>
  <si>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</si>
  <si>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</si>
  <si>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</si>
  <si>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</si>
  <si>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</si>
  <si>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</si>
  <si>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</si>
  <si>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</si>
  <si>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</si>
  <si>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</si>
  <si>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</si>
  <si>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</si>
  <si>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</si>
  <si>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</si>
  <si>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</si>
  <si>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</si>
  <si>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</si>
  <si>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</si>
  <si>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</si>
  <si>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</si>
  <si>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</si>
  <si>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</si>
  <si>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</si>
  <si>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</si>
  <si>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</si>
  <si>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</si>
  <si>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</si>
  <si>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</si>
  <si>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</si>
  <si>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</si>
  <si>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</si>
  <si>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</si>
  <si>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</si>
  <si>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</si>
  <si>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</si>
  <si>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</si>
  <si>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</si>
  <si>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</si>
  <si>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</si>
  <si>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</si>
  <si>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</si>
  <si>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</si>
  <si>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</si>
  <si>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</si>
  <si>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</si>
  <si>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</si>
  <si>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</si>
  <si>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</si>
  <si>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</si>
  <si>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</si>
  <si>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</si>
  <si>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</si>
  <si>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</si>
  <si>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</si>
  <si>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</si>
  <si>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</si>
  <si>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</si>
  <si>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</si>
  <si>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</si>
  <si>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</si>
  <si>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</si>
  <si>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</si>
  <si>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</si>
  <si>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</si>
  <si>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</si>
  <si>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</si>
  <si>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</si>
  <si>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</si>
  <si>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</si>
  <si>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</si>
  <si>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</si>
  <si>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</si>
  <si>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</si>
  <si>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</si>
  <si>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</si>
  <si>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</si>
  <si>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</si>
  <si>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</si>
  <si>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</si>
  <si>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</si>
  <si>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</si>
  <si>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</si>
  <si>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</si>
  <si>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</si>
  <si>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</si>
  <si>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</si>
  <si>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</si>
  <si>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</si>
  <si>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</si>
  <si>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</si>
  <si>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</si>
  <si>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</si>
  <si>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</si>
  <si>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</si>
  <si>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</si>
  <si>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</si>
  <si>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</si>
  <si>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</si>
  <si>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</si>
  <si>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</si>
  <si>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</si>
  <si>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</si>
  <si>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</si>
  <si>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</si>
  <si>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;</t>
  </si>
  <si>
    <t>dle průuzkumu trhu</t>
  </si>
  <si>
    <t>Svod z pozinkovaného plechu včetně objímek, kolen a odskoků kruhový, průměru 150 mm, oprava kanalizace dle PZN 08</t>
  </si>
  <si>
    <t>Uvedených dotčených ploch mimo staveniště do původního stavu, kompletní závěrečný úklid s vytřením na mokro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</si>
</sst>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20" fillId="4" borderId="0" xfId="0" applyFont="1" applyFill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4" xfId="0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right" vertical="center"/>
    </xf>
    <xf numFmtId="4" fontId="6" fillId="0" borderId="21" xfId="0" applyNumberFormat="1" applyFont="1" applyBorder="1" applyAlignment="1">
      <alignment vertical="center"/>
    </xf>
    <xf numFmtId="4" fontId="22" fillId="0" borderId="0" xfId="0" applyNumberFormat="1" applyFont="1"/>
    <xf numFmtId="4" fontId="6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0" borderId="23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9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0" borderId="0" xfId="0" applyNumberFormat="1" applyFont="1"/>
    <xf numFmtId="4" fontId="37" fillId="0" borderId="23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7" fillId="0" borderId="21" xfId="0" applyFont="1" applyBorder="1" applyAlignment="1" applyProtection="1">
      <alignment vertical="center"/>
      <protection locked="0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71033381" TargetMode="External"/><Relationship Id="rId13" Type="http://schemas.openxmlformats.org/officeDocument/2006/relationships/hyperlink" Target="https://podminky.urs.cz/item/CS_URS_2024_01/997013211" TargetMode="External"/><Relationship Id="rId18" Type="http://schemas.openxmlformats.org/officeDocument/2006/relationships/hyperlink" Target="https://podminky.urs.cz/item/CS_URS_2024_01/997013871" TargetMode="External"/><Relationship Id="rId3" Type="http://schemas.openxmlformats.org/officeDocument/2006/relationships/hyperlink" Target="https://podminky.urs.cz/item/CS_URS_2024_01/965081343" TargetMode="External"/><Relationship Id="rId21" Type="http://schemas.openxmlformats.org/officeDocument/2006/relationships/hyperlink" Target="https://podminky.urs.cz/item/CS_URS_2024_01/764004861" TargetMode="External"/><Relationship Id="rId7" Type="http://schemas.openxmlformats.org/officeDocument/2006/relationships/hyperlink" Target="https://podminky.urs.cz/item/CS_URS_2024_01/971033371" TargetMode="External"/><Relationship Id="rId12" Type="http://schemas.openxmlformats.org/officeDocument/2006/relationships/hyperlink" Target="https://podminky.urs.cz/item/CS_URS_2024_01/978059511" TargetMode="External"/><Relationship Id="rId17" Type="http://schemas.openxmlformats.org/officeDocument/2006/relationships/hyperlink" Target="https://podminky.urs.cz/item/CS_URS_2024_01/997013814" TargetMode="External"/><Relationship Id="rId2" Type="http://schemas.openxmlformats.org/officeDocument/2006/relationships/hyperlink" Target="https://podminky.urs.cz/item/CS_URS_2024_01/965049111" TargetMode="External"/><Relationship Id="rId16" Type="http://schemas.openxmlformats.org/officeDocument/2006/relationships/hyperlink" Target="https://podminky.urs.cz/item/CS_URS_2024_01/997013509" TargetMode="External"/><Relationship Id="rId20" Type="http://schemas.openxmlformats.org/officeDocument/2006/relationships/hyperlink" Target="https://podminky.urs.cz/item/CS_URS_2024_01/721210812" TargetMode="External"/><Relationship Id="rId1" Type="http://schemas.openxmlformats.org/officeDocument/2006/relationships/hyperlink" Target="https://podminky.urs.cz/item/CS_URS_2024_01/965043341" TargetMode="External"/><Relationship Id="rId6" Type="http://schemas.openxmlformats.org/officeDocument/2006/relationships/hyperlink" Target="https://podminky.urs.cz/item/CS_URS_2024_01/971033331" TargetMode="External"/><Relationship Id="rId11" Type="http://schemas.openxmlformats.org/officeDocument/2006/relationships/hyperlink" Target="https://podminky.urs.cz/item/CS_URS_2024_01/978019341" TargetMode="External"/><Relationship Id="rId5" Type="http://schemas.openxmlformats.org/officeDocument/2006/relationships/hyperlink" Target="https://podminky.urs.cz/item/CS_URS_2024_01/968072456" TargetMode="External"/><Relationship Id="rId15" Type="http://schemas.openxmlformats.org/officeDocument/2006/relationships/hyperlink" Target="https://podminky.urs.cz/item/CS_URS_2024_01/997013501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1/978013191" TargetMode="External"/><Relationship Id="rId19" Type="http://schemas.openxmlformats.org/officeDocument/2006/relationships/hyperlink" Target="https://podminky.urs.cz/item/CS_URS_2024_01/713120813" TargetMode="External"/><Relationship Id="rId4" Type="http://schemas.openxmlformats.org/officeDocument/2006/relationships/hyperlink" Target="https://podminky.urs.cz/item/CS_URS_2024_01/965081611" TargetMode="External"/><Relationship Id="rId9" Type="http://schemas.openxmlformats.org/officeDocument/2006/relationships/hyperlink" Target="https://podminky.urs.cz/item/CS_URS_2024_01/978011191" TargetMode="External"/><Relationship Id="rId14" Type="http://schemas.openxmlformats.org/officeDocument/2006/relationships/hyperlink" Target="https://podminky.urs.cz/item/CS_URS_2024_01/997013217" TargetMode="External"/><Relationship Id="rId22" Type="http://schemas.openxmlformats.org/officeDocument/2006/relationships/hyperlink" Target="https://podminky.urs.cz/item/CS_URS_2024_01/767996701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97013814" TargetMode="External"/><Relationship Id="rId21" Type="http://schemas.openxmlformats.org/officeDocument/2006/relationships/hyperlink" Target="https://podminky.urs.cz/item/CS_URS_2024_01/634111116" TargetMode="External"/><Relationship Id="rId34" Type="http://schemas.openxmlformats.org/officeDocument/2006/relationships/hyperlink" Target="https://podminky.urs.cz/item/CS_URS_2024_01/721211422" TargetMode="External"/><Relationship Id="rId42" Type="http://schemas.openxmlformats.org/officeDocument/2006/relationships/hyperlink" Target="https://podminky.urs.cz/item/CS_URS_2024_01/764518424" TargetMode="External"/><Relationship Id="rId47" Type="http://schemas.openxmlformats.org/officeDocument/2006/relationships/hyperlink" Target="https://podminky.urs.cz/item/CS_URS_2024_01/777131151" TargetMode="External"/><Relationship Id="rId50" Type="http://schemas.openxmlformats.org/officeDocument/2006/relationships/hyperlink" Target="https://podminky.urs.cz/item/CS_URS_2024_01/777622103" TargetMode="External"/><Relationship Id="rId55" Type="http://schemas.openxmlformats.org/officeDocument/2006/relationships/hyperlink" Target="https://podminky.urs.cz/item/CS_URS_2024_01/781472216" TargetMode="External"/><Relationship Id="rId63" Type="http://schemas.openxmlformats.org/officeDocument/2006/relationships/hyperlink" Target="https://podminky.urs.cz/item/CS_URS_2024_01/784181102" TargetMode="External"/><Relationship Id="rId7" Type="http://schemas.openxmlformats.org/officeDocument/2006/relationships/hyperlink" Target="https://podminky.urs.cz/item/CS_URS_2024_01/612325423" TargetMode="External"/><Relationship Id="rId2" Type="http://schemas.openxmlformats.org/officeDocument/2006/relationships/hyperlink" Target="https://podminky.urs.cz/item/CS_URS_2024_01/310236241" TargetMode="External"/><Relationship Id="rId16" Type="http://schemas.openxmlformats.org/officeDocument/2006/relationships/hyperlink" Target="https://podminky.urs.cz/item/CS_URS_2024_01/629991001" TargetMode="External"/><Relationship Id="rId29" Type="http://schemas.openxmlformats.org/officeDocument/2006/relationships/hyperlink" Target="https://podminky.urs.cz/item/CS_URS_2024_01/713121111" TargetMode="External"/><Relationship Id="rId11" Type="http://schemas.openxmlformats.org/officeDocument/2006/relationships/hyperlink" Target="https://podminky.urs.cz/item/CS_URS_2024_01/612325225" TargetMode="External"/><Relationship Id="rId24" Type="http://schemas.openxmlformats.org/officeDocument/2006/relationships/hyperlink" Target="https://podminky.urs.cz/item/CS_URS_2024_01/997013501" TargetMode="External"/><Relationship Id="rId32" Type="http://schemas.openxmlformats.org/officeDocument/2006/relationships/hyperlink" Target="https://podminky.urs.cz/item/CS_URS_2024_01/715191007" TargetMode="External"/><Relationship Id="rId37" Type="http://schemas.openxmlformats.org/officeDocument/2006/relationships/hyperlink" Target="https://podminky.urs.cz/item/CS_URS_2024_01/762521108" TargetMode="External"/><Relationship Id="rId40" Type="http://schemas.openxmlformats.org/officeDocument/2006/relationships/hyperlink" Target="https://podminky.urs.cz/item/CS_URS_2024_01/762795000" TargetMode="External"/><Relationship Id="rId45" Type="http://schemas.openxmlformats.org/officeDocument/2006/relationships/hyperlink" Target="https://podminky.urs.cz/item/CS_URS_2024_01/777111123" TargetMode="External"/><Relationship Id="rId53" Type="http://schemas.openxmlformats.org/officeDocument/2006/relationships/hyperlink" Target="https://podminky.urs.cz/item/CS_URS_2024_01/998777121" TargetMode="External"/><Relationship Id="rId58" Type="http://schemas.openxmlformats.org/officeDocument/2006/relationships/hyperlink" Target="https://podminky.urs.cz/item/CS_URS_2024_01/783306809" TargetMode="External"/><Relationship Id="rId66" Type="http://schemas.openxmlformats.org/officeDocument/2006/relationships/drawing" Target="../drawings/drawing3.xml"/><Relationship Id="rId5" Type="http://schemas.openxmlformats.org/officeDocument/2006/relationships/hyperlink" Target="https://podminky.urs.cz/item/CS_URS_2024_01/611328133" TargetMode="External"/><Relationship Id="rId61" Type="http://schemas.openxmlformats.org/officeDocument/2006/relationships/hyperlink" Target="https://podminky.urs.cz/item/CS_URS_2024_01/783827145" TargetMode="External"/><Relationship Id="rId19" Type="http://schemas.openxmlformats.org/officeDocument/2006/relationships/hyperlink" Target="https://podminky.urs.cz/item/CS_URS_2024_01/631319175" TargetMode="External"/><Relationship Id="rId14" Type="http://schemas.openxmlformats.org/officeDocument/2006/relationships/hyperlink" Target="https://podminky.urs.cz/item/CS_URS_2024_01/619995001" TargetMode="External"/><Relationship Id="rId22" Type="http://schemas.openxmlformats.org/officeDocument/2006/relationships/hyperlink" Target="https://podminky.urs.cz/item/CS_URS_2024_01/949101111" TargetMode="External"/><Relationship Id="rId27" Type="http://schemas.openxmlformats.org/officeDocument/2006/relationships/hyperlink" Target="https://podminky.urs.cz/item/CS_URS_2024_01/997013871" TargetMode="External"/><Relationship Id="rId30" Type="http://schemas.openxmlformats.org/officeDocument/2006/relationships/hyperlink" Target="https://podminky.urs.cz/item/CS_URS_2024_01/713191133" TargetMode="External"/><Relationship Id="rId35" Type="http://schemas.openxmlformats.org/officeDocument/2006/relationships/hyperlink" Target="https://podminky.urs.cz/item/CS_URS_2024_01/998721101" TargetMode="External"/><Relationship Id="rId43" Type="http://schemas.openxmlformats.org/officeDocument/2006/relationships/hyperlink" Target="https://podminky.urs.cz/item/CS_URS_2024_01/998764121" TargetMode="External"/><Relationship Id="rId48" Type="http://schemas.openxmlformats.org/officeDocument/2006/relationships/hyperlink" Target="https://podminky.urs.cz/item/CS_URS_2024_01/777621101" TargetMode="External"/><Relationship Id="rId56" Type="http://schemas.openxmlformats.org/officeDocument/2006/relationships/hyperlink" Target="https://podminky.urs.cz/item/CS_URS_2024_01/781495115" TargetMode="External"/><Relationship Id="rId64" Type="http://schemas.openxmlformats.org/officeDocument/2006/relationships/hyperlink" Target="https://podminky.urs.cz/item/CS_URS_2024_01/784211101" TargetMode="External"/><Relationship Id="rId8" Type="http://schemas.openxmlformats.org/officeDocument/2006/relationships/hyperlink" Target="https://podminky.urs.cz/item/CS_URS_2024_01/612326121" TargetMode="External"/><Relationship Id="rId51" Type="http://schemas.openxmlformats.org/officeDocument/2006/relationships/hyperlink" Target="https://podminky.urs.cz/item/CS_URS_2024_01/777612151" TargetMode="External"/><Relationship Id="rId3" Type="http://schemas.openxmlformats.org/officeDocument/2006/relationships/hyperlink" Target="https://podminky.urs.cz/item/CS_URS_2024_01/611131151" TargetMode="External"/><Relationship Id="rId12" Type="http://schemas.openxmlformats.org/officeDocument/2006/relationships/hyperlink" Target="https://podminky.urs.cz/item/CS_URS_2024_01/619991001" TargetMode="External"/><Relationship Id="rId17" Type="http://schemas.openxmlformats.org/officeDocument/2006/relationships/hyperlink" Target="https://podminky.urs.cz/item/CS_URS_2024_01/631311137" TargetMode="External"/><Relationship Id="rId25" Type="http://schemas.openxmlformats.org/officeDocument/2006/relationships/hyperlink" Target="https://podminky.urs.cz/item/CS_URS_2024_01/997013509" TargetMode="External"/><Relationship Id="rId33" Type="http://schemas.openxmlformats.org/officeDocument/2006/relationships/hyperlink" Target="https://podminky.urs.cz/item/CS_URS_2024_01/715191008" TargetMode="External"/><Relationship Id="rId38" Type="http://schemas.openxmlformats.org/officeDocument/2006/relationships/hyperlink" Target="https://podminky.urs.cz/item/CS_URS_2024_01/762595001" TargetMode="External"/><Relationship Id="rId46" Type="http://schemas.openxmlformats.org/officeDocument/2006/relationships/hyperlink" Target="https://podminky.urs.cz/item/CS_URS_2024_01/777131113" TargetMode="External"/><Relationship Id="rId59" Type="http://schemas.openxmlformats.org/officeDocument/2006/relationships/hyperlink" Target="https://podminky.urs.cz/item/CS_URS_2024_01/783314201" TargetMode="External"/><Relationship Id="rId20" Type="http://schemas.openxmlformats.org/officeDocument/2006/relationships/hyperlink" Target="https://podminky.urs.cz/item/CS_URS_2024_01/631362021" TargetMode="External"/><Relationship Id="rId41" Type="http://schemas.openxmlformats.org/officeDocument/2006/relationships/hyperlink" Target="https://podminky.urs.cz/item/CS_URS_2024_01/998762123" TargetMode="External"/><Relationship Id="rId54" Type="http://schemas.openxmlformats.org/officeDocument/2006/relationships/hyperlink" Target="https://podminky.urs.cz/item/CS_URS_2024_01/781121011" TargetMode="External"/><Relationship Id="rId62" Type="http://schemas.openxmlformats.org/officeDocument/2006/relationships/hyperlink" Target="https://podminky.urs.cz/item/CS_URS_2024_01/783913171" TargetMode="External"/><Relationship Id="rId1" Type="http://schemas.openxmlformats.org/officeDocument/2006/relationships/hyperlink" Target="https://podminky.urs.cz/item/CS_URS_2024_01/278382561" TargetMode="External"/><Relationship Id="rId6" Type="http://schemas.openxmlformats.org/officeDocument/2006/relationships/hyperlink" Target="https://podminky.urs.cz/item/CS_URS_2024_01/612131151" TargetMode="External"/><Relationship Id="rId15" Type="http://schemas.openxmlformats.org/officeDocument/2006/relationships/hyperlink" Target="https://podminky.urs.cz/item/CS_URS_2024_01/622326453" TargetMode="External"/><Relationship Id="rId23" Type="http://schemas.openxmlformats.org/officeDocument/2006/relationships/hyperlink" Target="https://podminky.urs.cz/item/CS_URS_2024_01/997013217" TargetMode="External"/><Relationship Id="rId28" Type="http://schemas.openxmlformats.org/officeDocument/2006/relationships/hyperlink" Target="https://podminky.urs.cz/item/CS_URS_2024_01/998018003" TargetMode="External"/><Relationship Id="rId36" Type="http://schemas.openxmlformats.org/officeDocument/2006/relationships/hyperlink" Target="https://podminky.urs.cz/item/CS_URS_2024_01/762083111" TargetMode="External"/><Relationship Id="rId49" Type="http://schemas.openxmlformats.org/officeDocument/2006/relationships/hyperlink" Target="https://podminky.urs.cz/item/CS_URS_2024_01/777611181" TargetMode="External"/><Relationship Id="rId57" Type="http://schemas.openxmlformats.org/officeDocument/2006/relationships/hyperlink" Target="https://podminky.urs.cz/item/CS_URS_2024_01/998781121" TargetMode="External"/><Relationship Id="rId10" Type="http://schemas.openxmlformats.org/officeDocument/2006/relationships/hyperlink" Target="https://podminky.urs.cz/item/CS_URS_2024_01/612325222" TargetMode="External"/><Relationship Id="rId31" Type="http://schemas.openxmlformats.org/officeDocument/2006/relationships/hyperlink" Target="https://podminky.urs.cz/item/CS_URS_2024_01/998713123" TargetMode="External"/><Relationship Id="rId44" Type="http://schemas.openxmlformats.org/officeDocument/2006/relationships/hyperlink" Target="https://podminky.urs.cz/item/CS_URS_2024_01/777111111" TargetMode="External"/><Relationship Id="rId52" Type="http://schemas.openxmlformats.org/officeDocument/2006/relationships/hyperlink" Target="https://podminky.urs.cz/item/CS_URS_2024_01/777911111" TargetMode="External"/><Relationship Id="rId60" Type="http://schemas.openxmlformats.org/officeDocument/2006/relationships/hyperlink" Target="https://podminky.urs.cz/item/CS_URS_2024_01/783823165" TargetMode="External"/><Relationship Id="rId65" Type="http://schemas.openxmlformats.org/officeDocument/2006/relationships/printerSettings" Target="../printerSettings/printerSettings1.bin"/><Relationship Id="rId4" Type="http://schemas.openxmlformats.org/officeDocument/2006/relationships/hyperlink" Target="https://podminky.urs.cz/item/CS_URS_2024_01/611326123" TargetMode="External"/><Relationship Id="rId9" Type="http://schemas.openxmlformats.org/officeDocument/2006/relationships/hyperlink" Target="https://podminky.urs.cz/item/CS_URS_2024_01/612328131" TargetMode="External"/><Relationship Id="rId13" Type="http://schemas.openxmlformats.org/officeDocument/2006/relationships/hyperlink" Target="https://podminky.urs.cz/item/CS_URS_2024_01/619991005" TargetMode="External"/><Relationship Id="rId18" Type="http://schemas.openxmlformats.org/officeDocument/2006/relationships/hyperlink" Target="https://podminky.urs.cz/item/CS_URS_2024_01/631319013" TargetMode="External"/><Relationship Id="rId39" Type="http://schemas.openxmlformats.org/officeDocument/2006/relationships/hyperlink" Target="https://podminky.urs.cz/item/CS_URS_2024_01/76271311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zoomScale="130" zoomScaleNormal="130" workbookViewId="0">
      <selection activeCell="AN55" sqref="AN55:AP5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333" t="s">
        <v>6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18" t="s">
        <v>7</v>
      </c>
      <c r="BT2" s="18" t="s">
        <v>8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 x14ac:dyDescent="0.2">
      <c r="B4" s="21"/>
      <c r="D4" s="22" t="s">
        <v>10</v>
      </c>
      <c r="AR4" s="21"/>
      <c r="AS4" s="23" t="s">
        <v>11</v>
      </c>
      <c r="BS4" s="18" t="s">
        <v>12</v>
      </c>
    </row>
    <row r="5" spans="1:74" ht="12" customHeight="1" x14ac:dyDescent="0.2">
      <c r="B5" s="21"/>
      <c r="D5" s="24" t="s">
        <v>13</v>
      </c>
      <c r="K5" s="326" t="s">
        <v>14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R5" s="21"/>
      <c r="BS5" s="18" t="s">
        <v>7</v>
      </c>
    </row>
    <row r="6" spans="1:74" ht="36.950000000000003" customHeight="1" x14ac:dyDescent="0.2">
      <c r="B6" s="21"/>
      <c r="D6" s="26" t="s">
        <v>15</v>
      </c>
      <c r="K6" s="328" t="s">
        <v>16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R6" s="21"/>
      <c r="BS6" s="18" t="s">
        <v>7</v>
      </c>
    </row>
    <row r="7" spans="1:74" ht="12" customHeight="1" x14ac:dyDescent="0.2">
      <c r="B7" s="21"/>
      <c r="D7" s="27" t="s">
        <v>17</v>
      </c>
      <c r="K7" s="25" t="s">
        <v>3</v>
      </c>
      <c r="AK7" s="27" t="s">
        <v>18</v>
      </c>
      <c r="AN7" s="25" t="s">
        <v>3</v>
      </c>
      <c r="AR7" s="21"/>
      <c r="BS7" s="18" t="s">
        <v>7</v>
      </c>
    </row>
    <row r="8" spans="1:74" ht="12" customHeight="1" x14ac:dyDescent="0.2">
      <c r="B8" s="21"/>
      <c r="D8" s="27" t="s">
        <v>19</v>
      </c>
      <c r="K8" s="25" t="s">
        <v>20</v>
      </c>
      <c r="AK8" s="27" t="s">
        <v>21</v>
      </c>
      <c r="AN8" s="25" t="s">
        <v>22</v>
      </c>
      <c r="AR8" s="21"/>
      <c r="BS8" s="18" t="s">
        <v>7</v>
      </c>
    </row>
    <row r="9" spans="1:74" ht="14.45" customHeight="1" x14ac:dyDescent="0.2">
      <c r="B9" s="21"/>
      <c r="AR9" s="21"/>
      <c r="BS9" s="18" t="s">
        <v>7</v>
      </c>
    </row>
    <row r="10" spans="1:74" ht="12" customHeight="1" x14ac:dyDescent="0.2">
      <c r="B10" s="21"/>
      <c r="D10" s="27" t="s">
        <v>23</v>
      </c>
      <c r="AK10" s="27" t="s">
        <v>24</v>
      </c>
      <c r="AN10" s="25" t="s">
        <v>25</v>
      </c>
      <c r="AR10" s="21"/>
      <c r="BS10" s="18" t="s">
        <v>7</v>
      </c>
    </row>
    <row r="11" spans="1:74" ht="18.399999999999999" customHeight="1" x14ac:dyDescent="0.2">
      <c r="B11" s="21"/>
      <c r="E11" s="25" t="s">
        <v>26</v>
      </c>
      <c r="AK11" s="27" t="s">
        <v>27</v>
      </c>
      <c r="AN11" s="25" t="s">
        <v>3</v>
      </c>
      <c r="AR11" s="21"/>
      <c r="BS11" s="18" t="s">
        <v>7</v>
      </c>
    </row>
    <row r="12" spans="1:74" ht="6.95" customHeight="1" x14ac:dyDescent="0.2">
      <c r="B12" s="21"/>
      <c r="AR12" s="21"/>
      <c r="BS12" s="18" t="s">
        <v>7</v>
      </c>
    </row>
    <row r="13" spans="1:74" ht="12" customHeight="1" x14ac:dyDescent="0.2">
      <c r="B13" s="21"/>
      <c r="D13" s="27" t="s">
        <v>28</v>
      </c>
      <c r="AK13" s="27" t="s">
        <v>24</v>
      </c>
      <c r="AN13" s="25" t="s">
        <v>3</v>
      </c>
      <c r="AR13" s="21"/>
      <c r="BS13" s="18" t="s">
        <v>7</v>
      </c>
    </row>
    <row r="14" spans="1:74" ht="12.75" x14ac:dyDescent="0.2">
      <c r="B14" s="21"/>
      <c r="E14" s="25" t="s">
        <v>29</v>
      </c>
      <c r="AK14" s="27" t="s">
        <v>27</v>
      </c>
      <c r="AN14" s="25" t="s">
        <v>3</v>
      </c>
      <c r="AR14" s="21"/>
      <c r="BS14" s="18" t="s">
        <v>7</v>
      </c>
    </row>
    <row r="15" spans="1:74" ht="6.95" customHeight="1" x14ac:dyDescent="0.2">
      <c r="B15" s="21"/>
      <c r="AR15" s="21"/>
      <c r="BS15" s="18" t="s">
        <v>4</v>
      </c>
    </row>
    <row r="16" spans="1:74" ht="12" customHeight="1" x14ac:dyDescent="0.2">
      <c r="B16" s="21"/>
      <c r="D16" s="27" t="s">
        <v>30</v>
      </c>
      <c r="AK16" s="27" t="s">
        <v>24</v>
      </c>
      <c r="AN16" s="25" t="s">
        <v>31</v>
      </c>
      <c r="AR16" s="21"/>
      <c r="BS16" s="18" t="s">
        <v>4</v>
      </c>
    </row>
    <row r="17" spans="2:71" ht="18.399999999999999" customHeight="1" x14ac:dyDescent="0.2">
      <c r="B17" s="21"/>
      <c r="E17" s="25" t="s">
        <v>32</v>
      </c>
      <c r="AK17" s="27" t="s">
        <v>27</v>
      </c>
      <c r="AN17" s="25" t="s">
        <v>33</v>
      </c>
      <c r="AR17" s="21"/>
      <c r="BS17" s="18" t="s">
        <v>34</v>
      </c>
    </row>
    <row r="18" spans="2:71" ht="6.95" customHeight="1" x14ac:dyDescent="0.2">
      <c r="B18" s="21"/>
      <c r="AR18" s="21"/>
      <c r="BS18" s="18" t="s">
        <v>7</v>
      </c>
    </row>
    <row r="19" spans="2:71" ht="12" customHeight="1" x14ac:dyDescent="0.2">
      <c r="B19" s="21"/>
      <c r="D19" s="27" t="s">
        <v>35</v>
      </c>
      <c r="AK19" s="27" t="s">
        <v>24</v>
      </c>
      <c r="AN19" s="25" t="s">
        <v>36</v>
      </c>
      <c r="AR19" s="21"/>
      <c r="BS19" s="18" t="s">
        <v>7</v>
      </c>
    </row>
    <row r="20" spans="2:71" ht="18.399999999999999" customHeight="1" x14ac:dyDescent="0.2">
      <c r="B20" s="21"/>
      <c r="E20" s="25" t="s">
        <v>37</v>
      </c>
      <c r="AK20" s="27" t="s">
        <v>27</v>
      </c>
      <c r="AN20" s="25" t="s">
        <v>3</v>
      </c>
      <c r="AR20" s="21"/>
      <c r="BS20" s="18" t="s">
        <v>4</v>
      </c>
    </row>
    <row r="21" spans="2:71" ht="6.95" customHeight="1" x14ac:dyDescent="0.2">
      <c r="B21" s="21"/>
      <c r="AR21" s="21"/>
    </row>
    <row r="22" spans="2:71" ht="12" customHeight="1" x14ac:dyDescent="0.2">
      <c r="B22" s="21"/>
      <c r="D22" s="27" t="s">
        <v>38</v>
      </c>
      <c r="AR22" s="21"/>
    </row>
    <row r="23" spans="2:71" ht="107.25" customHeight="1" x14ac:dyDescent="0.2">
      <c r="B23" s="21"/>
      <c r="E23" s="329" t="s">
        <v>39</v>
      </c>
      <c r="F23" s="329"/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29"/>
      <c r="AC23" s="329"/>
      <c r="AD23" s="329"/>
      <c r="AE23" s="329"/>
      <c r="AF23" s="329"/>
      <c r="AG23" s="329"/>
      <c r="AH23" s="329"/>
      <c r="AI23" s="329"/>
      <c r="AJ23" s="329"/>
      <c r="AK23" s="329"/>
      <c r="AL23" s="329"/>
      <c r="AM23" s="329"/>
      <c r="AN23" s="329"/>
      <c r="AR23" s="21"/>
    </row>
    <row r="24" spans="2:71" ht="6.95" customHeight="1" x14ac:dyDescent="0.2">
      <c r="B24" s="21"/>
      <c r="AR24" s="21"/>
    </row>
    <row r="25" spans="2:71" ht="6.95" customHeight="1" x14ac:dyDescent="0.2">
      <c r="B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1"/>
    </row>
    <row r="26" spans="2:71" s="1" customFormat="1" ht="25.9" customHeight="1" x14ac:dyDescent="0.2">
      <c r="B26" s="29"/>
      <c r="D26" s="30" t="s">
        <v>40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30">
        <f>ROUND(AG54,2)</f>
        <v>0</v>
      </c>
      <c r="AL26" s="331"/>
      <c r="AM26" s="331"/>
      <c r="AN26" s="331"/>
      <c r="AO26" s="331"/>
      <c r="AR26" s="29"/>
    </row>
    <row r="27" spans="2:71" s="1" customFormat="1" ht="6.95" customHeight="1" x14ac:dyDescent="0.2">
      <c r="B27" s="29"/>
      <c r="AR27" s="29"/>
    </row>
    <row r="28" spans="2:71" s="1" customFormat="1" ht="12.75" x14ac:dyDescent="0.2">
      <c r="B28" s="29"/>
      <c r="L28" s="332" t="s">
        <v>41</v>
      </c>
      <c r="M28" s="332"/>
      <c r="N28" s="332"/>
      <c r="O28" s="332"/>
      <c r="P28" s="332"/>
      <c r="W28" s="332" t="s">
        <v>42</v>
      </c>
      <c r="X28" s="332"/>
      <c r="Y28" s="332"/>
      <c r="Z28" s="332"/>
      <c r="AA28" s="332"/>
      <c r="AB28" s="332"/>
      <c r="AC28" s="332"/>
      <c r="AD28" s="332"/>
      <c r="AE28" s="332"/>
      <c r="AK28" s="332" t="s">
        <v>43</v>
      </c>
      <c r="AL28" s="332"/>
      <c r="AM28" s="332"/>
      <c r="AN28" s="332"/>
      <c r="AO28" s="332"/>
      <c r="AR28" s="29"/>
    </row>
    <row r="29" spans="2:71" s="2" customFormat="1" ht="14.45" customHeight="1" x14ac:dyDescent="0.2">
      <c r="B29" s="33"/>
      <c r="D29" s="27" t="s">
        <v>44</v>
      </c>
      <c r="F29" s="27" t="s">
        <v>45</v>
      </c>
      <c r="L29" s="323">
        <v>0.21</v>
      </c>
      <c r="M29" s="324"/>
      <c r="N29" s="324"/>
      <c r="O29" s="324"/>
      <c r="P29" s="324"/>
      <c r="W29" s="325">
        <f>ROUND(AZ54, 2)</f>
        <v>0</v>
      </c>
      <c r="X29" s="324"/>
      <c r="Y29" s="324"/>
      <c r="Z29" s="324"/>
      <c r="AA29" s="324"/>
      <c r="AB29" s="324"/>
      <c r="AC29" s="324"/>
      <c r="AD29" s="324"/>
      <c r="AE29" s="324"/>
      <c r="AK29" s="325">
        <f>ROUND(AV54, 2)</f>
        <v>0</v>
      </c>
      <c r="AL29" s="324"/>
      <c r="AM29" s="324"/>
      <c r="AN29" s="324"/>
      <c r="AO29" s="324"/>
      <c r="AR29" s="33"/>
    </row>
    <row r="30" spans="2:71" s="2" customFormat="1" ht="14.45" customHeight="1" x14ac:dyDescent="0.2">
      <c r="B30" s="33"/>
      <c r="F30" s="27" t="s">
        <v>46</v>
      </c>
      <c r="L30" s="323">
        <v>0.12</v>
      </c>
      <c r="M30" s="324"/>
      <c r="N30" s="324"/>
      <c r="O30" s="324"/>
      <c r="P30" s="324"/>
      <c r="W30" s="325">
        <f>ROUND(BA54, 2)</f>
        <v>0</v>
      </c>
      <c r="X30" s="324"/>
      <c r="Y30" s="324"/>
      <c r="Z30" s="324"/>
      <c r="AA30" s="324"/>
      <c r="AB30" s="324"/>
      <c r="AC30" s="324"/>
      <c r="AD30" s="324"/>
      <c r="AE30" s="324"/>
      <c r="AK30" s="325">
        <f>ROUND(AW54, 2)</f>
        <v>0</v>
      </c>
      <c r="AL30" s="324"/>
      <c r="AM30" s="324"/>
      <c r="AN30" s="324"/>
      <c r="AO30" s="324"/>
      <c r="AR30" s="33"/>
    </row>
    <row r="31" spans="2:71" s="2" customFormat="1" ht="14.45" hidden="1" customHeight="1" x14ac:dyDescent="0.2">
      <c r="B31" s="33"/>
      <c r="F31" s="27" t="s">
        <v>47</v>
      </c>
      <c r="L31" s="323">
        <v>0.21</v>
      </c>
      <c r="M31" s="324"/>
      <c r="N31" s="324"/>
      <c r="O31" s="324"/>
      <c r="P31" s="324"/>
      <c r="W31" s="325">
        <f>ROUND(BB54, 2)</f>
        <v>0</v>
      </c>
      <c r="X31" s="324"/>
      <c r="Y31" s="324"/>
      <c r="Z31" s="324"/>
      <c r="AA31" s="324"/>
      <c r="AB31" s="324"/>
      <c r="AC31" s="324"/>
      <c r="AD31" s="324"/>
      <c r="AE31" s="324"/>
      <c r="AK31" s="325">
        <v>0</v>
      </c>
      <c r="AL31" s="324"/>
      <c r="AM31" s="324"/>
      <c r="AN31" s="324"/>
      <c r="AO31" s="324"/>
      <c r="AR31" s="33"/>
    </row>
    <row r="32" spans="2:71" s="2" customFormat="1" ht="14.45" hidden="1" customHeight="1" x14ac:dyDescent="0.2">
      <c r="B32" s="33"/>
      <c r="F32" s="27" t="s">
        <v>48</v>
      </c>
      <c r="L32" s="323">
        <v>0.12</v>
      </c>
      <c r="M32" s="324"/>
      <c r="N32" s="324"/>
      <c r="O32" s="324"/>
      <c r="P32" s="324"/>
      <c r="W32" s="325">
        <f>ROUND(BC54, 2)</f>
        <v>0</v>
      </c>
      <c r="X32" s="324"/>
      <c r="Y32" s="324"/>
      <c r="Z32" s="324"/>
      <c r="AA32" s="324"/>
      <c r="AB32" s="324"/>
      <c r="AC32" s="324"/>
      <c r="AD32" s="324"/>
      <c r="AE32" s="324"/>
      <c r="AK32" s="325">
        <v>0</v>
      </c>
      <c r="AL32" s="324"/>
      <c r="AM32" s="324"/>
      <c r="AN32" s="324"/>
      <c r="AO32" s="324"/>
      <c r="AR32" s="33"/>
    </row>
    <row r="33" spans="2:44" s="2" customFormat="1" ht="14.45" hidden="1" customHeight="1" x14ac:dyDescent="0.2">
      <c r="B33" s="33"/>
      <c r="F33" s="27" t="s">
        <v>49</v>
      </c>
      <c r="L33" s="323">
        <v>0</v>
      </c>
      <c r="M33" s="324"/>
      <c r="N33" s="324"/>
      <c r="O33" s="324"/>
      <c r="P33" s="324"/>
      <c r="W33" s="325">
        <f>ROUND(BD54, 2)</f>
        <v>0</v>
      </c>
      <c r="X33" s="324"/>
      <c r="Y33" s="324"/>
      <c r="Z33" s="324"/>
      <c r="AA33" s="324"/>
      <c r="AB33" s="324"/>
      <c r="AC33" s="324"/>
      <c r="AD33" s="324"/>
      <c r="AE33" s="324"/>
      <c r="AK33" s="325">
        <v>0</v>
      </c>
      <c r="AL33" s="324"/>
      <c r="AM33" s="324"/>
      <c r="AN33" s="324"/>
      <c r="AO33" s="324"/>
      <c r="AR33" s="33"/>
    </row>
    <row r="34" spans="2:44" s="1" customFormat="1" ht="6.95" customHeight="1" x14ac:dyDescent="0.2">
      <c r="B34" s="29"/>
      <c r="AR34" s="29"/>
    </row>
    <row r="35" spans="2:44" s="1" customFormat="1" ht="25.9" customHeight="1" x14ac:dyDescent="0.2">
      <c r="B35" s="29"/>
      <c r="C35" s="34"/>
      <c r="D35" s="35" t="s">
        <v>50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51</v>
      </c>
      <c r="U35" s="36"/>
      <c r="V35" s="36"/>
      <c r="W35" s="36"/>
      <c r="X35" s="337" t="s">
        <v>52</v>
      </c>
      <c r="Y35" s="335"/>
      <c r="Z35" s="335"/>
      <c r="AA35" s="335"/>
      <c r="AB35" s="335"/>
      <c r="AC35" s="36"/>
      <c r="AD35" s="36"/>
      <c r="AE35" s="36"/>
      <c r="AF35" s="36"/>
      <c r="AG35" s="36"/>
      <c r="AH35" s="36"/>
      <c r="AI35" s="36"/>
      <c r="AJ35" s="36"/>
      <c r="AK35" s="334">
        <f>SUM(AK26:AK33)</f>
        <v>0</v>
      </c>
      <c r="AL35" s="335"/>
      <c r="AM35" s="335"/>
      <c r="AN35" s="335"/>
      <c r="AO35" s="336"/>
      <c r="AP35" s="34"/>
      <c r="AQ35" s="34"/>
      <c r="AR35" s="29"/>
    </row>
    <row r="36" spans="2:44" s="1" customFormat="1" ht="6.95" customHeight="1" x14ac:dyDescent="0.2">
      <c r="B36" s="29"/>
      <c r="AR36" s="29"/>
    </row>
    <row r="37" spans="2:44" s="1" customFormat="1" ht="6.95" customHeight="1" x14ac:dyDescent="0.2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 x14ac:dyDescent="0.2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 x14ac:dyDescent="0.2">
      <c r="B42" s="29"/>
      <c r="C42" s="22" t="s">
        <v>53</v>
      </c>
      <c r="AR42" s="29"/>
    </row>
    <row r="43" spans="2:44" s="1" customFormat="1" ht="6.95" customHeight="1" x14ac:dyDescent="0.2">
      <c r="B43" s="29"/>
      <c r="AR43" s="29"/>
    </row>
    <row r="44" spans="2:44" s="3" customFormat="1" ht="12" customHeight="1" x14ac:dyDescent="0.2">
      <c r="B44" s="42"/>
      <c r="C44" s="27" t="s">
        <v>13</v>
      </c>
      <c r="L44" s="3" t="str">
        <f>K5</f>
        <v>2024_16</v>
      </c>
      <c r="AR44" s="42"/>
    </row>
    <row r="45" spans="2:44" s="4" customFormat="1" ht="36.950000000000003" customHeight="1" x14ac:dyDescent="0.2">
      <c r="B45" s="43"/>
      <c r="C45" s="44" t="s">
        <v>15</v>
      </c>
      <c r="L45" s="301" t="str">
        <f>K6</f>
        <v>Rekonstrukce kotelny a otopné soustavy Gymnázia Boskovice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3"/>
    </row>
    <row r="46" spans="2:44" s="1" customFormat="1" ht="6.95" customHeight="1" x14ac:dyDescent="0.2">
      <c r="B46" s="29"/>
      <c r="AR46" s="29"/>
    </row>
    <row r="47" spans="2:44" s="1" customFormat="1" ht="12" customHeight="1" x14ac:dyDescent="0.2">
      <c r="B47" s="29"/>
      <c r="C47" s="27" t="s">
        <v>19</v>
      </c>
      <c r="L47" s="45" t="str">
        <f>IF(K8="","",K8)</f>
        <v>Palackého náměstí 1, 680 11 Boskovice</v>
      </c>
      <c r="AI47" s="27" t="s">
        <v>21</v>
      </c>
      <c r="AM47" s="303" t="str">
        <f>IF(AN8= "","",AN8)</f>
        <v>27. 5. 2024</v>
      </c>
      <c r="AN47" s="303"/>
      <c r="AR47" s="29"/>
    </row>
    <row r="48" spans="2:44" s="1" customFormat="1" ht="6.95" customHeight="1" x14ac:dyDescent="0.2">
      <c r="B48" s="29"/>
      <c r="AR48" s="29"/>
    </row>
    <row r="49" spans="1:91" s="1" customFormat="1" ht="15.2" customHeight="1" x14ac:dyDescent="0.2">
      <c r="B49" s="29"/>
      <c r="C49" s="27" t="s">
        <v>23</v>
      </c>
      <c r="L49" s="3" t="str">
        <f>IF(E11= "","",E11)</f>
        <v>Gymnázium Boskovice, příspěvková organizace</v>
      </c>
      <c r="AI49" s="27" t="s">
        <v>30</v>
      </c>
      <c r="AM49" s="304" t="str">
        <f>IF(E17="","",E17)</f>
        <v>Jakub Tichý s.r.o.</v>
      </c>
      <c r="AN49" s="305"/>
      <c r="AO49" s="305"/>
      <c r="AP49" s="305"/>
      <c r="AR49" s="29"/>
      <c r="AS49" s="306" t="s">
        <v>54</v>
      </c>
      <c r="AT49" s="307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 x14ac:dyDescent="0.2">
      <c r="B50" s="29"/>
      <c r="C50" s="27" t="s">
        <v>28</v>
      </c>
      <c r="L50" s="3" t="str">
        <f>IF(E14="","",E14)</f>
        <v xml:space="preserve"> </v>
      </c>
      <c r="AI50" s="27" t="s">
        <v>35</v>
      </c>
      <c r="AM50" s="304" t="str">
        <f>IF(E20="","",E20)</f>
        <v>Ing. Vojtěch Biolek</v>
      </c>
      <c r="AN50" s="305"/>
      <c r="AO50" s="305"/>
      <c r="AP50" s="305"/>
      <c r="AR50" s="29"/>
      <c r="AS50" s="308"/>
      <c r="AT50" s="309"/>
      <c r="BD50" s="50"/>
    </row>
    <row r="51" spans="1:91" s="1" customFormat="1" ht="10.9" customHeight="1" x14ac:dyDescent="0.2">
      <c r="B51" s="29"/>
      <c r="AR51" s="29"/>
      <c r="AS51" s="308"/>
      <c r="AT51" s="309"/>
      <c r="BD51" s="50"/>
    </row>
    <row r="52" spans="1:91" s="1" customFormat="1" ht="29.25" customHeight="1" x14ac:dyDescent="0.2">
      <c r="B52" s="29"/>
      <c r="C52" s="310" t="s">
        <v>55</v>
      </c>
      <c r="D52" s="311"/>
      <c r="E52" s="311"/>
      <c r="F52" s="311"/>
      <c r="G52" s="311"/>
      <c r="H52" s="51"/>
      <c r="I52" s="312" t="s">
        <v>56</v>
      </c>
      <c r="J52" s="311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3" t="s">
        <v>57</v>
      </c>
      <c r="AH52" s="311"/>
      <c r="AI52" s="311"/>
      <c r="AJ52" s="311"/>
      <c r="AK52" s="311"/>
      <c r="AL52" s="311"/>
      <c r="AM52" s="311"/>
      <c r="AN52" s="312" t="s">
        <v>58</v>
      </c>
      <c r="AO52" s="311"/>
      <c r="AP52" s="311"/>
      <c r="AQ52" s="52" t="s">
        <v>59</v>
      </c>
      <c r="AR52" s="29"/>
      <c r="AS52" s="53" t="s">
        <v>60</v>
      </c>
      <c r="AT52" s="54" t="s">
        <v>61</v>
      </c>
      <c r="AU52" s="54" t="s">
        <v>62</v>
      </c>
      <c r="AV52" s="54" t="s">
        <v>63</v>
      </c>
      <c r="AW52" s="54" t="s">
        <v>64</v>
      </c>
      <c r="AX52" s="54" t="s">
        <v>65</v>
      </c>
      <c r="AY52" s="54" t="s">
        <v>66</v>
      </c>
      <c r="AZ52" s="54" t="s">
        <v>67</v>
      </c>
      <c r="BA52" s="54" t="s">
        <v>68</v>
      </c>
      <c r="BB52" s="54" t="s">
        <v>69</v>
      </c>
      <c r="BC52" s="54" t="s">
        <v>70</v>
      </c>
      <c r="BD52" s="55" t="s">
        <v>71</v>
      </c>
    </row>
    <row r="53" spans="1:91" s="1" customFormat="1" ht="10.9" customHeight="1" x14ac:dyDescent="0.2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 x14ac:dyDescent="0.2">
      <c r="B54" s="57"/>
      <c r="C54" s="58" t="s">
        <v>72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318">
        <f>ROUND(AG55+AG58,2)</f>
        <v>0</v>
      </c>
      <c r="AH54" s="318"/>
      <c r="AI54" s="318"/>
      <c r="AJ54" s="318"/>
      <c r="AK54" s="318"/>
      <c r="AL54" s="318"/>
      <c r="AM54" s="318"/>
      <c r="AN54" s="319">
        <f>SUM(AG54,AT54)</f>
        <v>0</v>
      </c>
      <c r="AO54" s="319"/>
      <c r="AP54" s="319"/>
      <c r="AQ54" s="60" t="s">
        <v>3</v>
      </c>
      <c r="AR54" s="57"/>
      <c r="AS54" s="61">
        <f>ROUND(AS55+AS58,2)</f>
        <v>0</v>
      </c>
      <c r="AT54" s="62">
        <f>ROUND(SUM(AV54:AW54),2)</f>
        <v>0</v>
      </c>
      <c r="AU54" s="63">
        <f>ROUND(AU55+AU58,5)</f>
        <v>1241.53863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ROUND(AZ55+AZ58,2)</f>
        <v>0</v>
      </c>
      <c r="BA54" s="62">
        <f>ROUND(BA55+BA58,2)</f>
        <v>0</v>
      </c>
      <c r="BB54" s="62">
        <f>ROUND(BB55+BB58,2)</f>
        <v>0</v>
      </c>
      <c r="BC54" s="62">
        <f>ROUND(BC55+BC58,2)</f>
        <v>0</v>
      </c>
      <c r="BD54" s="64">
        <f>ROUND(BD55+BD58,2)</f>
        <v>0</v>
      </c>
      <c r="BS54" s="65" t="s">
        <v>73</v>
      </c>
      <c r="BT54" s="65" t="s">
        <v>74</v>
      </c>
      <c r="BU54" s="66" t="s">
        <v>75</v>
      </c>
      <c r="BV54" s="65" t="s">
        <v>76</v>
      </c>
      <c r="BW54" s="65" t="s">
        <v>5</v>
      </c>
      <c r="BX54" s="65" t="s">
        <v>77</v>
      </c>
      <c r="CL54" s="65" t="s">
        <v>3</v>
      </c>
    </row>
    <row r="55" spans="1:91" s="6" customFormat="1" ht="16.5" customHeight="1" x14ac:dyDescent="0.2">
      <c r="B55" s="67"/>
      <c r="C55" s="68"/>
      <c r="D55" s="316" t="s">
        <v>78</v>
      </c>
      <c r="E55" s="316"/>
      <c r="F55" s="316"/>
      <c r="G55" s="316"/>
      <c r="H55" s="316"/>
      <c r="I55" s="69"/>
      <c r="J55" s="316" t="s">
        <v>79</v>
      </c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317">
        <f>ROUND(SUM(AG56:AG57),2)</f>
        <v>0</v>
      </c>
      <c r="AH55" s="315"/>
      <c r="AI55" s="315"/>
      <c r="AJ55" s="315"/>
      <c r="AK55" s="315"/>
      <c r="AL55" s="315"/>
      <c r="AM55" s="315"/>
      <c r="AN55" s="314">
        <f>SUM(AG55,AT55)</f>
        <v>0</v>
      </c>
      <c r="AO55" s="315"/>
      <c r="AP55" s="315"/>
      <c r="AQ55" s="70" t="s">
        <v>80</v>
      </c>
      <c r="AR55" s="67"/>
      <c r="AS55" s="71">
        <f>ROUND(SUM(AS56:AS57),2)</f>
        <v>0</v>
      </c>
      <c r="AT55" s="72">
        <f>ROUND(SUM(AV55:AW55),2)</f>
        <v>0</v>
      </c>
      <c r="AU55" s="73">
        <f>ROUND(SUM(AU56:AU57),5)</f>
        <v>1241.53863</v>
      </c>
      <c r="AV55" s="72">
        <f>ROUND(AZ55*L29,2)</f>
        <v>0</v>
      </c>
      <c r="AW55" s="72">
        <f>ROUND(BA55*L30,2)</f>
        <v>0</v>
      </c>
      <c r="AX55" s="72">
        <f>ROUND(BB55*L29,2)</f>
        <v>0</v>
      </c>
      <c r="AY55" s="72">
        <f>ROUND(BC55*L30,2)</f>
        <v>0</v>
      </c>
      <c r="AZ55" s="72">
        <f>ROUND(SUM(AZ56:AZ57),2)</f>
        <v>0</v>
      </c>
      <c r="BA55" s="72">
        <f>ROUND(SUM(BA56:BA57),2)</f>
        <v>0</v>
      </c>
      <c r="BB55" s="72">
        <f>ROUND(SUM(BB56:BB57),2)</f>
        <v>0</v>
      </c>
      <c r="BC55" s="72">
        <f>ROUND(SUM(BC56:BC57),2)</f>
        <v>0</v>
      </c>
      <c r="BD55" s="74">
        <f>ROUND(SUM(BD56:BD57),2)</f>
        <v>0</v>
      </c>
      <c r="BS55" s="75" t="s">
        <v>73</v>
      </c>
      <c r="BT55" s="75" t="s">
        <v>81</v>
      </c>
      <c r="BU55" s="75" t="s">
        <v>75</v>
      </c>
      <c r="BV55" s="75" t="s">
        <v>76</v>
      </c>
      <c r="BW55" s="75" t="s">
        <v>82</v>
      </c>
      <c r="BX55" s="75" t="s">
        <v>5</v>
      </c>
      <c r="CL55" s="75" t="s">
        <v>3</v>
      </c>
      <c r="CM55" s="75" t="s">
        <v>83</v>
      </c>
    </row>
    <row r="56" spans="1:91" s="3" customFormat="1" ht="16.5" customHeight="1" x14ac:dyDescent="0.2">
      <c r="A56" s="76" t="s">
        <v>84</v>
      </c>
      <c r="B56" s="42"/>
      <c r="C56" s="9"/>
      <c r="D56" s="9"/>
      <c r="E56" s="320" t="s">
        <v>85</v>
      </c>
      <c r="F56" s="320"/>
      <c r="G56" s="320"/>
      <c r="H56" s="320"/>
      <c r="I56" s="320"/>
      <c r="J56" s="9"/>
      <c r="K56" s="320" t="s">
        <v>86</v>
      </c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1">
        <f>'D.1.1.1 - Bourané konstrukce'!J32</f>
        <v>0</v>
      </c>
      <c r="AH56" s="322"/>
      <c r="AI56" s="322"/>
      <c r="AJ56" s="322"/>
      <c r="AK56" s="322"/>
      <c r="AL56" s="322"/>
      <c r="AM56" s="322"/>
      <c r="AN56" s="321">
        <f>SUM(AG56,AT56)</f>
        <v>0</v>
      </c>
      <c r="AO56" s="322"/>
      <c r="AP56" s="322"/>
      <c r="AQ56" s="77" t="s">
        <v>87</v>
      </c>
      <c r="AR56" s="42"/>
      <c r="AS56" s="78">
        <v>0</v>
      </c>
      <c r="AT56" s="79">
        <f>ROUND(SUM(AV56:AW56),2)</f>
        <v>0</v>
      </c>
      <c r="AU56" s="80">
        <f>'D.1.1.1 - Bourané konstrukce'!P94</f>
        <v>231.62920200000002</v>
      </c>
      <c r="AV56" s="79">
        <f>'D.1.1.1 - Bourané konstrukce'!J35</f>
        <v>0</v>
      </c>
      <c r="AW56" s="79">
        <f>'D.1.1.1 - Bourané konstrukce'!J36</f>
        <v>0</v>
      </c>
      <c r="AX56" s="79">
        <f>'D.1.1.1 - Bourané konstrukce'!J37</f>
        <v>0</v>
      </c>
      <c r="AY56" s="79">
        <f>'D.1.1.1 - Bourané konstrukce'!J38</f>
        <v>0</v>
      </c>
      <c r="AZ56" s="79">
        <f>'D.1.1.1 - Bourané konstrukce'!F35</f>
        <v>0</v>
      </c>
      <c r="BA56" s="79">
        <f>'D.1.1.1 - Bourané konstrukce'!F36</f>
        <v>0</v>
      </c>
      <c r="BB56" s="79">
        <f>'D.1.1.1 - Bourané konstrukce'!F37</f>
        <v>0</v>
      </c>
      <c r="BC56" s="79">
        <f>'D.1.1.1 - Bourané konstrukce'!F38</f>
        <v>0</v>
      </c>
      <c r="BD56" s="81">
        <f>'D.1.1.1 - Bourané konstrukce'!F39</f>
        <v>0</v>
      </c>
      <c r="BT56" s="25" t="s">
        <v>83</v>
      </c>
      <c r="BV56" s="25" t="s">
        <v>76</v>
      </c>
      <c r="BW56" s="25" t="s">
        <v>88</v>
      </c>
      <c r="BX56" s="25" t="s">
        <v>82</v>
      </c>
      <c r="CL56" s="25" t="s">
        <v>3</v>
      </c>
    </row>
    <row r="57" spans="1:91" s="3" customFormat="1" ht="16.5" customHeight="1" x14ac:dyDescent="0.2">
      <c r="A57" s="76" t="s">
        <v>84</v>
      </c>
      <c r="B57" s="42"/>
      <c r="C57" s="9"/>
      <c r="D57" s="9"/>
      <c r="E57" s="320" t="s">
        <v>89</v>
      </c>
      <c r="F57" s="320"/>
      <c r="G57" s="320"/>
      <c r="H57" s="320"/>
      <c r="I57" s="320"/>
      <c r="J57" s="9"/>
      <c r="K57" s="320" t="s">
        <v>90</v>
      </c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1">
        <f>'D.1.1.2 - Nové konstrukce'!J32</f>
        <v>0</v>
      </c>
      <c r="AH57" s="322"/>
      <c r="AI57" s="322"/>
      <c r="AJ57" s="322"/>
      <c r="AK57" s="322"/>
      <c r="AL57" s="322"/>
      <c r="AM57" s="322"/>
      <c r="AN57" s="321">
        <f>SUM(AG57,AT57)</f>
        <v>0</v>
      </c>
      <c r="AO57" s="322"/>
      <c r="AP57" s="322"/>
      <c r="AQ57" s="77" t="s">
        <v>87</v>
      </c>
      <c r="AR57" s="42"/>
      <c r="AS57" s="78">
        <v>0</v>
      </c>
      <c r="AT57" s="79">
        <f>ROUND(SUM(AV57:AW57),2)</f>
        <v>0</v>
      </c>
      <c r="AU57" s="80">
        <f>'D.1.1.2 - Nové konstrukce'!P104</f>
        <v>1009.9094269999999</v>
      </c>
      <c r="AV57" s="79">
        <f>'D.1.1.2 - Nové konstrukce'!J35</f>
        <v>0</v>
      </c>
      <c r="AW57" s="79">
        <f>'D.1.1.2 - Nové konstrukce'!J36</f>
        <v>0</v>
      </c>
      <c r="AX57" s="79">
        <f>'D.1.1.2 - Nové konstrukce'!J37</f>
        <v>0</v>
      </c>
      <c r="AY57" s="79">
        <f>'D.1.1.2 - Nové konstrukce'!J38</f>
        <v>0</v>
      </c>
      <c r="AZ57" s="79">
        <f>'D.1.1.2 - Nové konstrukce'!F35</f>
        <v>0</v>
      </c>
      <c r="BA57" s="79">
        <f>'D.1.1.2 - Nové konstrukce'!F36</f>
        <v>0</v>
      </c>
      <c r="BB57" s="79">
        <f>'D.1.1.2 - Nové konstrukce'!F37</f>
        <v>0</v>
      </c>
      <c r="BC57" s="79">
        <f>'D.1.1.2 - Nové konstrukce'!F38</f>
        <v>0</v>
      </c>
      <c r="BD57" s="81">
        <f>'D.1.1.2 - Nové konstrukce'!F39</f>
        <v>0</v>
      </c>
      <c r="BT57" s="25" t="s">
        <v>83</v>
      </c>
      <c r="BV57" s="25" t="s">
        <v>76</v>
      </c>
      <c r="BW57" s="25" t="s">
        <v>91</v>
      </c>
      <c r="BX57" s="25" t="s">
        <v>82</v>
      </c>
      <c r="CL57" s="25" t="s">
        <v>3</v>
      </c>
    </row>
    <row r="58" spans="1:91" s="6" customFormat="1" ht="16.5" customHeight="1" x14ac:dyDescent="0.2">
      <c r="A58" s="76" t="s">
        <v>84</v>
      </c>
      <c r="B58" s="67"/>
      <c r="C58" s="68"/>
      <c r="D58" s="316" t="s">
        <v>92</v>
      </c>
      <c r="E58" s="316"/>
      <c r="F58" s="316"/>
      <c r="G58" s="316"/>
      <c r="H58" s="316"/>
      <c r="I58" s="69"/>
      <c r="J58" s="316" t="s">
        <v>93</v>
      </c>
      <c r="K58" s="316"/>
      <c r="L58" s="316"/>
      <c r="M58" s="316"/>
      <c r="N58" s="316"/>
      <c r="O58" s="316"/>
      <c r="P58" s="316"/>
      <c r="Q58" s="316"/>
      <c r="R58" s="316"/>
      <c r="S58" s="316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314">
        <f>'VRN - Vedlejší rozpočtové...'!J30</f>
        <v>0</v>
      </c>
      <c r="AH58" s="315"/>
      <c r="AI58" s="315"/>
      <c r="AJ58" s="315"/>
      <c r="AK58" s="315"/>
      <c r="AL58" s="315"/>
      <c r="AM58" s="315"/>
      <c r="AN58" s="314">
        <f>SUM(AG58,AT58)</f>
        <v>0</v>
      </c>
      <c r="AO58" s="315"/>
      <c r="AP58" s="315"/>
      <c r="AQ58" s="70" t="s">
        <v>80</v>
      </c>
      <c r="AR58" s="67"/>
      <c r="AS58" s="82">
        <v>0</v>
      </c>
      <c r="AT58" s="83">
        <f>ROUND(SUM(AV58:AW58),2)</f>
        <v>0</v>
      </c>
      <c r="AU58" s="84">
        <f>'VRN - Vedlejší rozpočtové...'!P80</f>
        <v>0</v>
      </c>
      <c r="AV58" s="83">
        <f>'VRN - Vedlejší rozpočtové...'!J33</f>
        <v>0</v>
      </c>
      <c r="AW58" s="83">
        <f>'VRN - Vedlejší rozpočtové...'!J34</f>
        <v>0</v>
      </c>
      <c r="AX58" s="83">
        <f>'VRN - Vedlejší rozpočtové...'!J35</f>
        <v>0</v>
      </c>
      <c r="AY58" s="83">
        <f>'VRN - Vedlejší rozpočtové...'!J36</f>
        <v>0</v>
      </c>
      <c r="AZ58" s="83">
        <f>'VRN - Vedlejší rozpočtové...'!F33</f>
        <v>0</v>
      </c>
      <c r="BA58" s="83">
        <f>'VRN - Vedlejší rozpočtové...'!F34</f>
        <v>0</v>
      </c>
      <c r="BB58" s="83">
        <f>'VRN - Vedlejší rozpočtové...'!F35</f>
        <v>0</v>
      </c>
      <c r="BC58" s="83">
        <f>'VRN - Vedlejší rozpočtové...'!F36</f>
        <v>0</v>
      </c>
      <c r="BD58" s="85">
        <f>'VRN - Vedlejší rozpočtové...'!F37</f>
        <v>0</v>
      </c>
      <c r="BT58" s="75" t="s">
        <v>81</v>
      </c>
      <c r="BV58" s="75" t="s">
        <v>76</v>
      </c>
      <c r="BW58" s="75" t="s">
        <v>94</v>
      </c>
      <c r="BX58" s="75" t="s">
        <v>5</v>
      </c>
      <c r="CL58" s="75" t="s">
        <v>3</v>
      </c>
      <c r="CM58" s="75" t="s">
        <v>83</v>
      </c>
    </row>
    <row r="59" spans="1:91" s="1" customFormat="1" ht="30" customHeight="1" x14ac:dyDescent="0.2">
      <c r="B59" s="29"/>
      <c r="AR59" s="29"/>
    </row>
    <row r="60" spans="1:91" s="1" customFormat="1" ht="6.95" customHeight="1" x14ac:dyDescent="0.2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29"/>
    </row>
  </sheetData>
  <sheetProtection algorithmName="SHA-512" hashValue="I+ePX7COpMUwhwEpAbB/AxcK3Y6TZb3OWYPMCK7SxBR4bEsf4YwfhLDRp6Qb7cJIITZI0XBNC74Qe7UK5mBy3w==" saltValue="nP1BRQmFxf1axWm/00ZKWA==" spinCount="100000" sheet="1" objects="1" scenarios="1"/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D58:H58"/>
    <mergeCell ref="AN58:AP58"/>
    <mergeCell ref="AG58:AM58"/>
    <mergeCell ref="J58:AF58"/>
    <mergeCell ref="AG54:AM54"/>
    <mergeCell ref="AN54:AP54"/>
    <mergeCell ref="K56:AF56"/>
    <mergeCell ref="AN56:AP56"/>
    <mergeCell ref="AG56:AM56"/>
    <mergeCell ref="E56:I56"/>
    <mergeCell ref="AG57:AM57"/>
    <mergeCell ref="E57:I57"/>
    <mergeCell ref="K57:AF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6" location="'D.1.1.1 - Bourané konstrukce'!C2" display="/" xr:uid="{00000000-0004-0000-0000-000000000000}"/>
    <hyperlink ref="A57" location="'D.1.1.2 - Nové konstrukce'!C2" display="/" xr:uid="{00000000-0004-0000-0000-000001000000}"/>
    <hyperlink ref="A58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3"/>
  <sheetViews>
    <sheetView showGridLines="0" tabSelected="1" topLeftCell="A68" workbookViewId="0">
      <selection activeCell="I130" sqref="I13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style="282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333" t="s">
        <v>6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88</v>
      </c>
      <c r="AZ2" s="86" t="s">
        <v>95</v>
      </c>
      <c r="BA2" s="86" t="s">
        <v>3</v>
      </c>
      <c r="BB2" s="86" t="s">
        <v>3</v>
      </c>
      <c r="BC2" s="86" t="s">
        <v>96</v>
      </c>
      <c r="BD2" s="86" t="s">
        <v>83</v>
      </c>
    </row>
    <row r="3" spans="2:56" ht="6.95" customHeight="1" x14ac:dyDescent="0.2">
      <c r="B3" s="19"/>
      <c r="C3" s="20"/>
      <c r="D3" s="20"/>
      <c r="E3" s="20"/>
      <c r="F3" s="20"/>
      <c r="G3" s="20"/>
      <c r="H3" s="20"/>
      <c r="I3" s="283"/>
      <c r="J3" s="20"/>
      <c r="K3" s="20"/>
      <c r="L3" s="21"/>
      <c r="AT3" s="18" t="s">
        <v>83</v>
      </c>
    </row>
    <row r="4" spans="2:56" ht="24.95" customHeight="1" x14ac:dyDescent="0.2">
      <c r="B4" s="21"/>
      <c r="D4" s="22" t="s">
        <v>97</v>
      </c>
      <c r="L4" s="21"/>
      <c r="M4" s="87" t="s">
        <v>11</v>
      </c>
      <c r="AT4" s="18" t="s">
        <v>4</v>
      </c>
    </row>
    <row r="5" spans="2:56" ht="6.95" customHeight="1" x14ac:dyDescent="0.2">
      <c r="B5" s="21"/>
      <c r="L5" s="21"/>
    </row>
    <row r="6" spans="2:56" ht="12" customHeight="1" x14ac:dyDescent="0.2">
      <c r="B6" s="21"/>
      <c r="D6" s="27" t="s">
        <v>15</v>
      </c>
      <c r="L6" s="21"/>
    </row>
    <row r="7" spans="2:56" ht="16.5" customHeight="1" x14ac:dyDescent="0.2">
      <c r="B7" s="21"/>
      <c r="E7" s="339" t="str">
        <f>'Rekapitulace stavby'!K6</f>
        <v>Rekonstrukce kotelny a otopné soustavy Gymnázia Boskovice</v>
      </c>
      <c r="F7" s="340"/>
      <c r="G7" s="340"/>
      <c r="H7" s="340"/>
      <c r="L7" s="21"/>
    </row>
    <row r="8" spans="2:56" ht="12" customHeight="1" x14ac:dyDescent="0.2">
      <c r="B8" s="21"/>
      <c r="D8" s="27" t="s">
        <v>98</v>
      </c>
      <c r="L8" s="21"/>
    </row>
    <row r="9" spans="2:56" s="1" customFormat="1" ht="16.5" customHeight="1" x14ac:dyDescent="0.2">
      <c r="B9" s="29"/>
      <c r="E9" s="339" t="s">
        <v>99</v>
      </c>
      <c r="F9" s="338"/>
      <c r="G9" s="338"/>
      <c r="H9" s="338"/>
      <c r="I9" s="264"/>
      <c r="L9" s="29"/>
    </row>
    <row r="10" spans="2:56" s="1" customFormat="1" ht="12" customHeight="1" x14ac:dyDescent="0.2">
      <c r="B10" s="29"/>
      <c r="D10" s="27" t="s">
        <v>100</v>
      </c>
      <c r="I10" s="264"/>
      <c r="L10" s="29"/>
    </row>
    <row r="11" spans="2:56" s="1" customFormat="1" ht="16.5" customHeight="1" x14ac:dyDescent="0.2">
      <c r="B11" s="29"/>
      <c r="E11" s="301" t="s">
        <v>101</v>
      </c>
      <c r="F11" s="338"/>
      <c r="G11" s="338"/>
      <c r="H11" s="338"/>
      <c r="I11" s="264"/>
      <c r="L11" s="29"/>
    </row>
    <row r="12" spans="2:56" s="1" customFormat="1" x14ac:dyDescent="0.2">
      <c r="B12" s="29"/>
      <c r="I12" s="264"/>
      <c r="L12" s="29"/>
    </row>
    <row r="13" spans="2:56" s="1" customFormat="1" ht="12" customHeight="1" x14ac:dyDescent="0.2">
      <c r="B13" s="29"/>
      <c r="D13" s="27" t="s">
        <v>17</v>
      </c>
      <c r="F13" s="25" t="s">
        <v>3</v>
      </c>
      <c r="I13" s="284" t="s">
        <v>18</v>
      </c>
      <c r="J13" s="25" t="s">
        <v>3</v>
      </c>
      <c r="L13" s="29"/>
    </row>
    <row r="14" spans="2:56" s="1" customFormat="1" ht="12" customHeight="1" x14ac:dyDescent="0.2">
      <c r="B14" s="29"/>
      <c r="D14" s="27" t="s">
        <v>19</v>
      </c>
      <c r="F14" s="25" t="s">
        <v>20</v>
      </c>
      <c r="I14" s="284" t="s">
        <v>21</v>
      </c>
      <c r="J14" s="46" t="str">
        <f>'Rekapitulace stavby'!AN8</f>
        <v>27. 5. 2024</v>
      </c>
      <c r="L14" s="29"/>
    </row>
    <row r="15" spans="2:56" s="1" customFormat="1" ht="10.9" customHeight="1" x14ac:dyDescent="0.2">
      <c r="B15" s="29"/>
      <c r="I15" s="264"/>
      <c r="L15" s="29"/>
    </row>
    <row r="16" spans="2:56" s="1" customFormat="1" ht="12" customHeight="1" x14ac:dyDescent="0.2">
      <c r="B16" s="29"/>
      <c r="D16" s="27" t="s">
        <v>23</v>
      </c>
      <c r="I16" s="284" t="s">
        <v>24</v>
      </c>
      <c r="J16" s="25" t="s">
        <v>25</v>
      </c>
      <c r="L16" s="29"/>
    </row>
    <row r="17" spans="2:12" s="1" customFormat="1" ht="18" customHeight="1" x14ac:dyDescent="0.2">
      <c r="B17" s="29"/>
      <c r="E17" s="25" t="s">
        <v>26</v>
      </c>
      <c r="I17" s="284" t="s">
        <v>27</v>
      </c>
      <c r="J17" s="25" t="s">
        <v>3</v>
      </c>
      <c r="L17" s="29"/>
    </row>
    <row r="18" spans="2:12" s="1" customFormat="1" ht="6.95" customHeight="1" x14ac:dyDescent="0.2">
      <c r="B18" s="29"/>
      <c r="I18" s="264"/>
      <c r="L18" s="29"/>
    </row>
    <row r="19" spans="2:12" s="1" customFormat="1" ht="12" customHeight="1" x14ac:dyDescent="0.2">
      <c r="B19" s="29"/>
      <c r="D19" s="27" t="s">
        <v>28</v>
      </c>
      <c r="I19" s="284" t="s">
        <v>24</v>
      </c>
      <c r="J19" s="25" t="str">
        <f>'Rekapitulace stavby'!AN13</f>
        <v/>
      </c>
      <c r="L19" s="29"/>
    </row>
    <row r="20" spans="2:12" s="1" customFormat="1" ht="18" customHeight="1" x14ac:dyDescent="0.2">
      <c r="B20" s="29"/>
      <c r="E20" s="326" t="str">
        <f>'Rekapitulace stavby'!E14</f>
        <v xml:space="preserve"> </v>
      </c>
      <c r="F20" s="326"/>
      <c r="G20" s="326"/>
      <c r="H20" s="326"/>
      <c r="I20" s="284" t="s">
        <v>27</v>
      </c>
      <c r="J20" s="25" t="str">
        <f>'Rekapitulace stavby'!AN14</f>
        <v/>
      </c>
      <c r="L20" s="29"/>
    </row>
    <row r="21" spans="2:12" s="1" customFormat="1" ht="6.95" customHeight="1" x14ac:dyDescent="0.2">
      <c r="B21" s="29"/>
      <c r="I21" s="264"/>
      <c r="L21" s="29"/>
    </row>
    <row r="22" spans="2:12" s="1" customFormat="1" ht="12" customHeight="1" x14ac:dyDescent="0.2">
      <c r="B22" s="29"/>
      <c r="D22" s="27" t="s">
        <v>30</v>
      </c>
      <c r="I22" s="284" t="s">
        <v>24</v>
      </c>
      <c r="J22" s="25" t="s">
        <v>31</v>
      </c>
      <c r="L22" s="29"/>
    </row>
    <row r="23" spans="2:12" s="1" customFormat="1" ht="18" customHeight="1" x14ac:dyDescent="0.2">
      <c r="B23" s="29"/>
      <c r="E23" s="25" t="s">
        <v>32</v>
      </c>
      <c r="I23" s="284" t="s">
        <v>27</v>
      </c>
      <c r="J23" s="25" t="s">
        <v>33</v>
      </c>
      <c r="L23" s="29"/>
    </row>
    <row r="24" spans="2:12" s="1" customFormat="1" ht="6.95" customHeight="1" x14ac:dyDescent="0.2">
      <c r="B24" s="29"/>
      <c r="I24" s="264"/>
      <c r="L24" s="29"/>
    </row>
    <row r="25" spans="2:12" s="1" customFormat="1" ht="12" customHeight="1" x14ac:dyDescent="0.2">
      <c r="B25" s="29"/>
      <c r="D25" s="27" t="s">
        <v>35</v>
      </c>
      <c r="I25" s="284" t="s">
        <v>24</v>
      </c>
      <c r="J25" s="25" t="s">
        <v>36</v>
      </c>
      <c r="L25" s="29"/>
    </row>
    <row r="26" spans="2:12" s="1" customFormat="1" ht="18" customHeight="1" x14ac:dyDescent="0.2">
      <c r="B26" s="29"/>
      <c r="E26" s="25" t="s">
        <v>37</v>
      </c>
      <c r="I26" s="284" t="s">
        <v>27</v>
      </c>
      <c r="J26" s="25" t="s">
        <v>3</v>
      </c>
      <c r="L26" s="29"/>
    </row>
    <row r="27" spans="2:12" s="1" customFormat="1" ht="6.95" customHeight="1" x14ac:dyDescent="0.2">
      <c r="B27" s="29"/>
      <c r="I27" s="264"/>
      <c r="L27" s="29"/>
    </row>
    <row r="28" spans="2:12" s="1" customFormat="1" ht="12" customHeight="1" x14ac:dyDescent="0.2">
      <c r="B28" s="29"/>
      <c r="D28" s="27" t="s">
        <v>38</v>
      </c>
      <c r="I28" s="264"/>
      <c r="L28" s="29"/>
    </row>
    <row r="29" spans="2:12" s="7" customFormat="1" ht="16.5" customHeight="1" x14ac:dyDescent="0.2">
      <c r="B29" s="88"/>
      <c r="E29" s="329" t="s">
        <v>3</v>
      </c>
      <c r="F29" s="329"/>
      <c r="G29" s="329"/>
      <c r="H29" s="329"/>
      <c r="I29" s="285"/>
      <c r="L29" s="88"/>
    </row>
    <row r="30" spans="2:12" s="1" customFormat="1" ht="6.95" customHeight="1" x14ac:dyDescent="0.2">
      <c r="B30" s="29"/>
      <c r="I30" s="264"/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286"/>
      <c r="J31" s="47"/>
      <c r="K31" s="47"/>
      <c r="L31" s="29"/>
    </row>
    <row r="32" spans="2:12" s="1" customFormat="1" ht="25.35" customHeight="1" x14ac:dyDescent="0.2">
      <c r="B32" s="29"/>
      <c r="D32" s="89" t="s">
        <v>40</v>
      </c>
      <c r="I32" s="264"/>
      <c r="J32" s="249">
        <f>ROUND(J94, 2)</f>
        <v>0</v>
      </c>
      <c r="L32" s="29"/>
    </row>
    <row r="33" spans="2:12" s="1" customFormat="1" ht="6.95" customHeight="1" x14ac:dyDescent="0.2">
      <c r="B33" s="29"/>
      <c r="D33" s="47"/>
      <c r="E33" s="47"/>
      <c r="F33" s="47"/>
      <c r="G33" s="47"/>
      <c r="H33" s="47"/>
      <c r="I33" s="286"/>
      <c r="J33" s="47"/>
      <c r="K33" s="47"/>
      <c r="L33" s="29"/>
    </row>
    <row r="34" spans="2:12" s="1" customFormat="1" ht="14.45" customHeight="1" x14ac:dyDescent="0.2">
      <c r="B34" s="29"/>
      <c r="F34" s="32" t="s">
        <v>42</v>
      </c>
      <c r="I34" s="287" t="s">
        <v>41</v>
      </c>
      <c r="J34" s="32" t="s">
        <v>43</v>
      </c>
      <c r="L34" s="29"/>
    </row>
    <row r="35" spans="2:12" s="1" customFormat="1" ht="14.45" customHeight="1" x14ac:dyDescent="0.2">
      <c r="B35" s="29"/>
      <c r="D35" s="49" t="s">
        <v>44</v>
      </c>
      <c r="E35" s="27" t="s">
        <v>45</v>
      </c>
      <c r="F35" s="79">
        <f>ROUND((SUM(BE94:BE212)),  2)</f>
        <v>0</v>
      </c>
      <c r="I35" s="288">
        <v>0.21</v>
      </c>
      <c r="J35" s="79">
        <f>ROUND(((SUM(BE94:BE212))*I35),  2)</f>
        <v>0</v>
      </c>
      <c r="L35" s="29"/>
    </row>
    <row r="36" spans="2:12" s="1" customFormat="1" ht="14.45" customHeight="1" x14ac:dyDescent="0.2">
      <c r="B36" s="29"/>
      <c r="E36" s="27" t="s">
        <v>46</v>
      </c>
      <c r="F36" s="79">
        <f>ROUND((SUM(BF94:BF212)),  2)</f>
        <v>0</v>
      </c>
      <c r="I36" s="288">
        <v>0.12</v>
      </c>
      <c r="J36" s="79">
        <f>ROUND(((SUM(BF94:BF212))*I36),  2)</f>
        <v>0</v>
      </c>
      <c r="L36" s="29"/>
    </row>
    <row r="37" spans="2:12" s="1" customFormat="1" ht="14.45" hidden="1" customHeight="1" x14ac:dyDescent="0.2">
      <c r="B37" s="29"/>
      <c r="E37" s="27" t="s">
        <v>47</v>
      </c>
      <c r="F37" s="79">
        <f>ROUND((SUM(BG94:BG212)),  2)</f>
        <v>0</v>
      </c>
      <c r="I37" s="288">
        <v>0.21</v>
      </c>
      <c r="J37" s="79">
        <f>0</f>
        <v>0</v>
      </c>
      <c r="L37" s="29"/>
    </row>
    <row r="38" spans="2:12" s="1" customFormat="1" ht="14.45" hidden="1" customHeight="1" x14ac:dyDescent="0.2">
      <c r="B38" s="29"/>
      <c r="E38" s="27" t="s">
        <v>48</v>
      </c>
      <c r="F38" s="79">
        <f>ROUND((SUM(BH94:BH212)),  2)</f>
        <v>0</v>
      </c>
      <c r="I38" s="288">
        <v>0.12</v>
      </c>
      <c r="J38" s="79">
        <f>0</f>
        <v>0</v>
      </c>
      <c r="L38" s="29"/>
    </row>
    <row r="39" spans="2:12" s="1" customFormat="1" ht="14.45" hidden="1" customHeight="1" x14ac:dyDescent="0.2">
      <c r="B39" s="29"/>
      <c r="E39" s="27" t="s">
        <v>49</v>
      </c>
      <c r="F39" s="79">
        <f>ROUND((SUM(BI94:BI212)),  2)</f>
        <v>0</v>
      </c>
      <c r="I39" s="288">
        <v>0</v>
      </c>
      <c r="J39" s="79">
        <f>0</f>
        <v>0</v>
      </c>
      <c r="L39" s="29"/>
    </row>
    <row r="40" spans="2:12" s="1" customFormat="1" ht="6.95" customHeight="1" x14ac:dyDescent="0.2">
      <c r="B40" s="29"/>
      <c r="I40" s="264"/>
      <c r="L40" s="29"/>
    </row>
    <row r="41" spans="2:12" s="1" customFormat="1" ht="25.35" customHeight="1" x14ac:dyDescent="0.2">
      <c r="B41" s="29"/>
      <c r="C41" s="91"/>
      <c r="D41" s="92" t="s">
        <v>50</v>
      </c>
      <c r="E41" s="51"/>
      <c r="F41" s="51"/>
      <c r="G41" s="93" t="s">
        <v>51</v>
      </c>
      <c r="H41" s="94" t="s">
        <v>52</v>
      </c>
      <c r="I41" s="289"/>
      <c r="J41" s="250">
        <f>SUM(J32:J39)</f>
        <v>0</v>
      </c>
      <c r="K41" s="251"/>
      <c r="L41" s="29"/>
    </row>
    <row r="42" spans="2:12" s="1" customFormat="1" ht="14.45" customHeight="1" x14ac:dyDescent="0.2">
      <c r="B42" s="38"/>
      <c r="C42" s="39"/>
      <c r="D42" s="39"/>
      <c r="E42" s="39"/>
      <c r="F42" s="39"/>
      <c r="G42" s="39"/>
      <c r="H42" s="39"/>
      <c r="I42" s="290"/>
      <c r="J42" s="39"/>
      <c r="K42" s="39"/>
      <c r="L42" s="29"/>
    </row>
    <row r="46" spans="2:12" s="1" customFormat="1" ht="6.95" customHeight="1" x14ac:dyDescent="0.2">
      <c r="B46" s="40"/>
      <c r="C46" s="41"/>
      <c r="D46" s="41"/>
      <c r="E46" s="41"/>
      <c r="F46" s="41"/>
      <c r="G46" s="41"/>
      <c r="H46" s="41"/>
      <c r="I46" s="291"/>
      <c r="J46" s="41"/>
      <c r="K46" s="41"/>
      <c r="L46" s="29"/>
    </row>
    <row r="47" spans="2:12" s="1" customFormat="1" ht="24.95" customHeight="1" x14ac:dyDescent="0.2">
      <c r="B47" s="29"/>
      <c r="C47" s="22" t="s">
        <v>102</v>
      </c>
      <c r="I47" s="264"/>
      <c r="L47" s="29"/>
    </row>
    <row r="48" spans="2:12" s="1" customFormat="1" ht="6.95" customHeight="1" x14ac:dyDescent="0.2">
      <c r="B48" s="29"/>
      <c r="I48" s="264"/>
      <c r="L48" s="29"/>
    </row>
    <row r="49" spans="2:47" s="1" customFormat="1" ht="12" customHeight="1" x14ac:dyDescent="0.2">
      <c r="B49" s="29"/>
      <c r="C49" s="27" t="s">
        <v>15</v>
      </c>
      <c r="I49" s="264"/>
      <c r="L49" s="29"/>
    </row>
    <row r="50" spans="2:47" s="1" customFormat="1" ht="16.5" customHeight="1" x14ac:dyDescent="0.2">
      <c r="B50" s="29"/>
      <c r="E50" s="339" t="str">
        <f>E7</f>
        <v>Rekonstrukce kotelny a otopné soustavy Gymnázia Boskovice</v>
      </c>
      <c r="F50" s="340"/>
      <c r="G50" s="340"/>
      <c r="H50" s="340"/>
      <c r="I50" s="264"/>
      <c r="L50" s="29"/>
    </row>
    <row r="51" spans="2:47" ht="12" customHeight="1" x14ac:dyDescent="0.2">
      <c r="B51" s="21"/>
      <c r="C51" s="27" t="s">
        <v>98</v>
      </c>
      <c r="L51" s="21"/>
    </row>
    <row r="52" spans="2:47" s="1" customFormat="1" ht="16.5" customHeight="1" x14ac:dyDescent="0.2">
      <c r="B52" s="29"/>
      <c r="E52" s="339" t="s">
        <v>99</v>
      </c>
      <c r="F52" s="338"/>
      <c r="G52" s="338"/>
      <c r="H52" s="338"/>
      <c r="I52" s="264"/>
      <c r="L52" s="29"/>
    </row>
    <row r="53" spans="2:47" s="1" customFormat="1" ht="12" customHeight="1" x14ac:dyDescent="0.2">
      <c r="B53" s="29"/>
      <c r="C53" s="27" t="s">
        <v>100</v>
      </c>
      <c r="I53" s="264"/>
      <c r="L53" s="29"/>
    </row>
    <row r="54" spans="2:47" s="1" customFormat="1" ht="16.5" customHeight="1" x14ac:dyDescent="0.2">
      <c r="B54" s="29"/>
      <c r="E54" s="301" t="str">
        <f>E11</f>
        <v>D.1.1.1 - Bourané konstrukce</v>
      </c>
      <c r="F54" s="338"/>
      <c r="G54" s="338"/>
      <c r="H54" s="338"/>
      <c r="I54" s="264"/>
      <c r="L54" s="29"/>
    </row>
    <row r="55" spans="2:47" s="1" customFormat="1" ht="6.95" customHeight="1" x14ac:dyDescent="0.2">
      <c r="B55" s="29"/>
      <c r="I55" s="264"/>
      <c r="L55" s="29"/>
    </row>
    <row r="56" spans="2:47" s="1" customFormat="1" ht="12" customHeight="1" x14ac:dyDescent="0.2">
      <c r="B56" s="29"/>
      <c r="C56" s="27" t="s">
        <v>19</v>
      </c>
      <c r="F56" s="25" t="str">
        <f>F14</f>
        <v>Palackého náměstí 1, 680 11 Boskovice</v>
      </c>
      <c r="I56" s="284" t="s">
        <v>21</v>
      </c>
      <c r="J56" s="46" t="str">
        <f>IF(J14="","",J14)</f>
        <v>27. 5. 2024</v>
      </c>
      <c r="L56" s="29"/>
    </row>
    <row r="57" spans="2:47" s="1" customFormat="1" ht="6.95" customHeight="1" x14ac:dyDescent="0.2">
      <c r="B57" s="29"/>
      <c r="I57" s="264"/>
      <c r="L57" s="29"/>
    </row>
    <row r="58" spans="2:47" s="1" customFormat="1" ht="15.2" customHeight="1" x14ac:dyDescent="0.2">
      <c r="B58" s="29"/>
      <c r="C58" s="27" t="s">
        <v>23</v>
      </c>
      <c r="F58" s="25" t="str">
        <f>E17</f>
        <v>Gymnázium Boskovice, příspěvková organizace</v>
      </c>
      <c r="I58" s="284" t="s">
        <v>30</v>
      </c>
      <c r="J58" s="248" t="str">
        <f>E23</f>
        <v>Jakub Tichý s.r.o.</v>
      </c>
      <c r="L58" s="29"/>
    </row>
    <row r="59" spans="2:47" s="1" customFormat="1" ht="15.2" customHeight="1" x14ac:dyDescent="0.2">
      <c r="B59" s="29"/>
      <c r="C59" s="27" t="s">
        <v>28</v>
      </c>
      <c r="F59" s="25" t="str">
        <f>IF(E20="","",E20)</f>
        <v xml:space="preserve"> </v>
      </c>
      <c r="I59" s="284" t="s">
        <v>35</v>
      </c>
      <c r="J59" s="248" t="str">
        <f>E26</f>
        <v>Ing. Vojtěch Biolek</v>
      </c>
      <c r="L59" s="29"/>
    </row>
    <row r="60" spans="2:47" s="1" customFormat="1" ht="10.35" customHeight="1" x14ac:dyDescent="0.2">
      <c r="B60" s="29"/>
      <c r="I60" s="264"/>
      <c r="L60" s="29"/>
    </row>
    <row r="61" spans="2:47" s="1" customFormat="1" ht="29.25" customHeight="1" x14ac:dyDescent="0.2">
      <c r="B61" s="29"/>
      <c r="C61" s="95" t="s">
        <v>103</v>
      </c>
      <c r="D61" s="91"/>
      <c r="E61" s="91"/>
      <c r="F61" s="91"/>
      <c r="G61" s="91"/>
      <c r="H61" s="91"/>
      <c r="I61" s="292"/>
      <c r="J61" s="252" t="s">
        <v>104</v>
      </c>
      <c r="K61" s="91"/>
      <c r="L61" s="29"/>
    </row>
    <row r="62" spans="2:47" s="1" customFormat="1" ht="10.35" customHeight="1" x14ac:dyDescent="0.2">
      <c r="B62" s="29"/>
      <c r="I62" s="264"/>
      <c r="L62" s="29"/>
    </row>
    <row r="63" spans="2:47" s="1" customFormat="1" ht="22.9" customHeight="1" x14ac:dyDescent="0.2">
      <c r="B63" s="29"/>
      <c r="C63" s="96" t="s">
        <v>72</v>
      </c>
      <c r="I63" s="264"/>
      <c r="J63" s="249">
        <f>J94</f>
        <v>0</v>
      </c>
      <c r="L63" s="29"/>
      <c r="AU63" s="18" t="s">
        <v>105</v>
      </c>
    </row>
    <row r="64" spans="2:47" s="8" customFormat="1" ht="24.95" customHeight="1" x14ac:dyDescent="0.2">
      <c r="B64" s="97"/>
      <c r="D64" s="98" t="s">
        <v>106</v>
      </c>
      <c r="E64" s="99"/>
      <c r="F64" s="99"/>
      <c r="G64" s="99"/>
      <c r="H64" s="99"/>
      <c r="I64" s="293"/>
      <c r="J64" s="253">
        <f>J95</f>
        <v>0</v>
      </c>
      <c r="L64" s="97"/>
    </row>
    <row r="65" spans="2:12" s="9" customFormat="1" ht="19.899999999999999" customHeight="1" x14ac:dyDescent="0.2">
      <c r="B65" s="100"/>
      <c r="D65" s="101" t="s">
        <v>107</v>
      </c>
      <c r="E65" s="102"/>
      <c r="F65" s="102"/>
      <c r="G65" s="102"/>
      <c r="H65" s="102"/>
      <c r="I65" s="294"/>
      <c r="J65" s="279">
        <f>J96</f>
        <v>0</v>
      </c>
      <c r="L65" s="100"/>
    </row>
    <row r="66" spans="2:12" s="9" customFormat="1" ht="19.899999999999999" customHeight="1" x14ac:dyDescent="0.2">
      <c r="B66" s="100"/>
      <c r="D66" s="101" t="s">
        <v>108</v>
      </c>
      <c r="E66" s="102"/>
      <c r="F66" s="102"/>
      <c r="G66" s="102"/>
      <c r="H66" s="102"/>
      <c r="I66" s="294"/>
      <c r="J66" s="279">
        <f>J166</f>
        <v>0</v>
      </c>
      <c r="L66" s="100"/>
    </row>
    <row r="67" spans="2:12" s="8" customFormat="1" ht="24.95" customHeight="1" x14ac:dyDescent="0.2">
      <c r="B67" s="97"/>
      <c r="D67" s="98" t="s">
        <v>109</v>
      </c>
      <c r="E67" s="99"/>
      <c r="F67" s="99"/>
      <c r="G67" s="99"/>
      <c r="H67" s="99"/>
      <c r="I67" s="293"/>
      <c r="J67" s="253">
        <f>J182</f>
        <v>0</v>
      </c>
      <c r="L67" s="97"/>
    </row>
    <row r="68" spans="2:12" s="9" customFormat="1" ht="19.899999999999999" customHeight="1" x14ac:dyDescent="0.2">
      <c r="B68" s="100"/>
      <c r="D68" s="101" t="s">
        <v>110</v>
      </c>
      <c r="E68" s="102"/>
      <c r="F68" s="102"/>
      <c r="G68" s="102"/>
      <c r="H68" s="102"/>
      <c r="I68" s="294"/>
      <c r="J68" s="279">
        <f>J183</f>
        <v>0</v>
      </c>
      <c r="L68" s="100"/>
    </row>
    <row r="69" spans="2:12" s="9" customFormat="1" ht="19.899999999999999" customHeight="1" x14ac:dyDescent="0.2">
      <c r="B69" s="100"/>
      <c r="D69" s="101" t="s">
        <v>111</v>
      </c>
      <c r="E69" s="102"/>
      <c r="F69" s="102"/>
      <c r="G69" s="102"/>
      <c r="H69" s="102"/>
      <c r="I69" s="294"/>
      <c r="J69" s="279">
        <f>J190</f>
        <v>0</v>
      </c>
      <c r="L69" s="100"/>
    </row>
    <row r="70" spans="2:12" s="9" customFormat="1" ht="19.899999999999999" customHeight="1" x14ac:dyDescent="0.2">
      <c r="B70" s="100"/>
      <c r="D70" s="101" t="s">
        <v>112</v>
      </c>
      <c r="E70" s="102"/>
      <c r="F70" s="102"/>
      <c r="G70" s="102"/>
      <c r="H70" s="102"/>
      <c r="I70" s="294"/>
      <c r="J70" s="279">
        <f>J197</f>
        <v>0</v>
      </c>
      <c r="L70" s="100"/>
    </row>
    <row r="71" spans="2:12" s="9" customFormat="1" ht="19.899999999999999" customHeight="1" x14ac:dyDescent="0.2">
      <c r="B71" s="100"/>
      <c r="D71" s="101" t="s">
        <v>113</v>
      </c>
      <c r="E71" s="102"/>
      <c r="F71" s="102"/>
      <c r="G71" s="102"/>
      <c r="H71" s="102"/>
      <c r="I71" s="294"/>
      <c r="J71" s="279">
        <f>J204</f>
        <v>0</v>
      </c>
      <c r="L71" s="100"/>
    </row>
    <row r="72" spans="2:12" s="8" customFormat="1" ht="24.95" customHeight="1" x14ac:dyDescent="0.2">
      <c r="B72" s="97"/>
      <c r="D72" s="98" t="s">
        <v>114</v>
      </c>
      <c r="E72" s="99"/>
      <c r="F72" s="99"/>
      <c r="G72" s="99"/>
      <c r="H72" s="99"/>
      <c r="I72" s="293"/>
      <c r="J72" s="253">
        <f>J211</f>
        <v>0</v>
      </c>
      <c r="L72" s="97"/>
    </row>
    <row r="73" spans="2:12" s="1" customFormat="1" ht="21.75" customHeight="1" x14ac:dyDescent="0.2">
      <c r="B73" s="29"/>
      <c r="I73" s="264"/>
      <c r="L73" s="29"/>
    </row>
    <row r="74" spans="2:12" s="1" customFormat="1" ht="6.95" customHeight="1" x14ac:dyDescent="0.2">
      <c r="B74" s="38"/>
      <c r="C74" s="39"/>
      <c r="D74" s="39"/>
      <c r="E74" s="39"/>
      <c r="F74" s="39"/>
      <c r="G74" s="39"/>
      <c r="H74" s="39"/>
      <c r="I74" s="290"/>
      <c r="J74" s="39"/>
      <c r="K74" s="39"/>
      <c r="L74" s="29"/>
    </row>
    <row r="78" spans="2:12" s="1" customFormat="1" ht="6.95" customHeight="1" x14ac:dyDescent="0.2">
      <c r="B78" s="40"/>
      <c r="C78" s="41"/>
      <c r="D78" s="41"/>
      <c r="E78" s="41"/>
      <c r="F78" s="41"/>
      <c r="G78" s="41"/>
      <c r="H78" s="41"/>
      <c r="I78" s="291"/>
      <c r="J78" s="41"/>
      <c r="K78" s="41"/>
      <c r="L78" s="29"/>
    </row>
    <row r="79" spans="2:12" s="1" customFormat="1" ht="24.95" customHeight="1" x14ac:dyDescent="0.2">
      <c r="B79" s="29"/>
      <c r="C79" s="22" t="s">
        <v>115</v>
      </c>
      <c r="I79" s="264"/>
      <c r="L79" s="29"/>
    </row>
    <row r="80" spans="2:12" s="1" customFormat="1" ht="6.95" customHeight="1" x14ac:dyDescent="0.2">
      <c r="B80" s="29"/>
      <c r="I80" s="264"/>
      <c r="L80" s="29"/>
    </row>
    <row r="81" spans="2:63" s="1" customFormat="1" ht="12" customHeight="1" x14ac:dyDescent="0.2">
      <c r="B81" s="29"/>
      <c r="C81" s="27" t="s">
        <v>15</v>
      </c>
      <c r="I81" s="264"/>
      <c r="L81" s="29"/>
    </row>
    <row r="82" spans="2:63" s="1" customFormat="1" ht="16.5" customHeight="1" x14ac:dyDescent="0.2">
      <c r="B82" s="29"/>
      <c r="E82" s="339" t="str">
        <f>E7</f>
        <v>Rekonstrukce kotelny a otopné soustavy Gymnázia Boskovice</v>
      </c>
      <c r="F82" s="340"/>
      <c r="G82" s="340"/>
      <c r="H82" s="340"/>
      <c r="I82" s="264"/>
      <c r="L82" s="29"/>
    </row>
    <row r="83" spans="2:63" ht="12" customHeight="1" x14ac:dyDescent="0.2">
      <c r="B83" s="21"/>
      <c r="C83" s="27" t="s">
        <v>98</v>
      </c>
      <c r="L83" s="21"/>
    </row>
    <row r="84" spans="2:63" s="1" customFormat="1" ht="16.5" customHeight="1" x14ac:dyDescent="0.2">
      <c r="B84" s="29"/>
      <c r="E84" s="339" t="s">
        <v>99</v>
      </c>
      <c r="F84" s="338"/>
      <c r="G84" s="338"/>
      <c r="H84" s="338"/>
      <c r="I84" s="264"/>
      <c r="L84" s="29"/>
    </row>
    <row r="85" spans="2:63" s="1" customFormat="1" ht="12" customHeight="1" x14ac:dyDescent="0.2">
      <c r="B85" s="29"/>
      <c r="C85" s="27" t="s">
        <v>100</v>
      </c>
      <c r="I85" s="264"/>
      <c r="L85" s="29"/>
    </row>
    <row r="86" spans="2:63" s="1" customFormat="1" ht="16.5" customHeight="1" x14ac:dyDescent="0.2">
      <c r="B86" s="29"/>
      <c r="E86" s="301" t="str">
        <f>E11</f>
        <v>D.1.1.1 - Bourané konstrukce</v>
      </c>
      <c r="F86" s="338"/>
      <c r="G86" s="338"/>
      <c r="H86" s="338"/>
      <c r="I86" s="264"/>
      <c r="L86" s="29"/>
    </row>
    <row r="87" spans="2:63" s="1" customFormat="1" ht="6.95" customHeight="1" x14ac:dyDescent="0.2">
      <c r="B87" s="29"/>
      <c r="I87" s="264"/>
      <c r="L87" s="29"/>
    </row>
    <row r="88" spans="2:63" s="1" customFormat="1" ht="12" customHeight="1" x14ac:dyDescent="0.2">
      <c r="B88" s="29"/>
      <c r="C88" s="27" t="s">
        <v>19</v>
      </c>
      <c r="F88" s="25" t="str">
        <f>F14</f>
        <v>Palackého náměstí 1, 680 11 Boskovice</v>
      </c>
      <c r="I88" s="284" t="s">
        <v>21</v>
      </c>
      <c r="J88" s="46" t="str">
        <f>IF(J14="","",J14)</f>
        <v>27. 5. 2024</v>
      </c>
      <c r="L88" s="29"/>
    </row>
    <row r="89" spans="2:63" s="1" customFormat="1" ht="6.95" customHeight="1" x14ac:dyDescent="0.2">
      <c r="B89" s="29"/>
      <c r="I89" s="264"/>
      <c r="L89" s="29"/>
    </row>
    <row r="90" spans="2:63" s="1" customFormat="1" ht="15.2" customHeight="1" x14ac:dyDescent="0.2">
      <c r="B90" s="29"/>
      <c r="C90" s="27" t="s">
        <v>23</v>
      </c>
      <c r="F90" s="25" t="str">
        <f>E17</f>
        <v>Gymnázium Boskovice, příspěvková organizace</v>
      </c>
      <c r="I90" s="284" t="s">
        <v>30</v>
      </c>
      <c r="J90" s="248" t="str">
        <f>E23</f>
        <v>Jakub Tichý s.r.o.</v>
      </c>
      <c r="L90" s="29"/>
    </row>
    <row r="91" spans="2:63" s="1" customFormat="1" ht="15.2" customHeight="1" x14ac:dyDescent="0.2">
      <c r="B91" s="29"/>
      <c r="C91" s="27" t="s">
        <v>28</v>
      </c>
      <c r="F91" s="25" t="str">
        <f>IF(E20="","",E20)</f>
        <v xml:space="preserve"> </v>
      </c>
      <c r="I91" s="284" t="s">
        <v>35</v>
      </c>
      <c r="J91" s="248" t="str">
        <f>E26</f>
        <v>Ing. Vojtěch Biolek</v>
      </c>
      <c r="L91" s="29"/>
    </row>
    <row r="92" spans="2:63" s="1" customFormat="1" ht="10.35" customHeight="1" x14ac:dyDescent="0.2">
      <c r="B92" s="29"/>
      <c r="I92" s="264"/>
      <c r="L92" s="29"/>
    </row>
    <row r="93" spans="2:63" s="10" customFormat="1" ht="29.25" customHeight="1" x14ac:dyDescent="0.2">
      <c r="B93" s="103"/>
      <c r="C93" s="104" t="s">
        <v>116</v>
      </c>
      <c r="D93" s="105" t="s">
        <v>59</v>
      </c>
      <c r="E93" s="105" t="s">
        <v>55</v>
      </c>
      <c r="F93" s="105" t="s">
        <v>56</v>
      </c>
      <c r="G93" s="105" t="s">
        <v>117</v>
      </c>
      <c r="H93" s="105" t="s">
        <v>118</v>
      </c>
      <c r="I93" s="295" t="s">
        <v>119</v>
      </c>
      <c r="J93" s="105" t="s">
        <v>104</v>
      </c>
      <c r="K93" s="106" t="s">
        <v>120</v>
      </c>
      <c r="L93" s="103"/>
      <c r="M93" s="53" t="s">
        <v>3</v>
      </c>
      <c r="N93" s="54" t="s">
        <v>44</v>
      </c>
      <c r="O93" s="54" t="s">
        <v>121</v>
      </c>
      <c r="P93" s="54" t="s">
        <v>122</v>
      </c>
      <c r="Q93" s="54" t="s">
        <v>123</v>
      </c>
      <c r="R93" s="54" t="s">
        <v>124</v>
      </c>
      <c r="S93" s="54" t="s">
        <v>125</v>
      </c>
      <c r="T93" s="55" t="s">
        <v>126</v>
      </c>
    </row>
    <row r="94" spans="2:63" s="1" customFormat="1" ht="22.9" customHeight="1" x14ac:dyDescent="0.25">
      <c r="B94" s="29"/>
      <c r="C94" s="58" t="s">
        <v>127</v>
      </c>
      <c r="I94" s="264"/>
      <c r="J94" s="254">
        <f>BK94</f>
        <v>0</v>
      </c>
      <c r="L94" s="29"/>
      <c r="M94" s="56"/>
      <c r="N94" s="47"/>
      <c r="O94" s="47"/>
      <c r="P94" s="107">
        <f>P95+P182+P211</f>
        <v>231.62920200000002</v>
      </c>
      <c r="Q94" s="47"/>
      <c r="R94" s="107">
        <f>R95+R182+R211</f>
        <v>0</v>
      </c>
      <c r="S94" s="47"/>
      <c r="T94" s="108">
        <f>T95+T182+T211</f>
        <v>21.344745999999997</v>
      </c>
      <c r="AT94" s="18" t="s">
        <v>73</v>
      </c>
      <c r="AU94" s="18" t="s">
        <v>105</v>
      </c>
      <c r="BK94" s="109">
        <f>BK95+BK182+BK211</f>
        <v>0</v>
      </c>
    </row>
    <row r="95" spans="2:63" s="11" customFormat="1" ht="25.9" customHeight="1" x14ac:dyDescent="0.2">
      <c r="B95" s="110"/>
      <c r="D95" s="111" t="s">
        <v>73</v>
      </c>
      <c r="E95" s="112" t="s">
        <v>128</v>
      </c>
      <c r="F95" s="112" t="s">
        <v>129</v>
      </c>
      <c r="I95" s="296"/>
      <c r="J95" s="255">
        <f>BK95</f>
        <v>0</v>
      </c>
      <c r="L95" s="110"/>
      <c r="M95" s="113"/>
      <c r="P95" s="114">
        <f>P96+P166</f>
        <v>168.30520200000001</v>
      </c>
      <c r="R95" s="114">
        <f>R96+R166</f>
        <v>0</v>
      </c>
      <c r="T95" s="115">
        <f>T96+T166</f>
        <v>18.776265999999996</v>
      </c>
      <c r="AR95" s="111" t="s">
        <v>81</v>
      </c>
      <c r="AT95" s="116" t="s">
        <v>73</v>
      </c>
      <c r="AU95" s="116" t="s">
        <v>74</v>
      </c>
      <c r="AY95" s="111" t="s">
        <v>130</v>
      </c>
      <c r="BK95" s="117">
        <f>BK96+BK166</f>
        <v>0</v>
      </c>
    </row>
    <row r="96" spans="2:63" s="11" customFormat="1" ht="22.9" customHeight="1" x14ac:dyDescent="0.2">
      <c r="B96" s="110"/>
      <c r="D96" s="111" t="s">
        <v>73</v>
      </c>
      <c r="E96" s="118" t="s">
        <v>131</v>
      </c>
      <c r="F96" s="118" t="s">
        <v>132</v>
      </c>
      <c r="I96" s="296"/>
      <c r="J96" s="280">
        <f>BK96</f>
        <v>0</v>
      </c>
      <c r="L96" s="110"/>
      <c r="M96" s="113"/>
      <c r="P96" s="114">
        <f>SUM(P97:P165)</f>
        <v>101.02530700000001</v>
      </c>
      <c r="R96" s="114">
        <f>SUM(R97:R165)</f>
        <v>0</v>
      </c>
      <c r="T96" s="115">
        <f>SUM(T97:T165)</f>
        <v>18.776265999999996</v>
      </c>
      <c r="AR96" s="111" t="s">
        <v>81</v>
      </c>
      <c r="AT96" s="116" t="s">
        <v>73</v>
      </c>
      <c r="AU96" s="116" t="s">
        <v>81</v>
      </c>
      <c r="AY96" s="111" t="s">
        <v>130</v>
      </c>
      <c r="BK96" s="117">
        <f>SUM(BK97:BK165)</f>
        <v>0</v>
      </c>
    </row>
    <row r="97" spans="2:65" s="1" customFormat="1" ht="16.5" customHeight="1" x14ac:dyDescent="0.2">
      <c r="B97" s="119"/>
      <c r="C97" s="256" t="s">
        <v>81</v>
      </c>
      <c r="D97" s="256" t="s">
        <v>133</v>
      </c>
      <c r="E97" s="257" t="s">
        <v>134</v>
      </c>
      <c r="F97" s="258" t="s">
        <v>135</v>
      </c>
      <c r="G97" s="259" t="s">
        <v>136</v>
      </c>
      <c r="H97" s="260">
        <v>3.7069999999999999</v>
      </c>
      <c r="I97" s="120">
        <v>0</v>
      </c>
      <c r="J97" s="261">
        <f>ROUND(I97*H97,2)</f>
        <v>0</v>
      </c>
      <c r="K97" s="258" t="s">
        <v>137</v>
      </c>
      <c r="L97" s="29"/>
      <c r="M97" s="121" t="s">
        <v>3</v>
      </c>
      <c r="N97" s="122" t="s">
        <v>45</v>
      </c>
      <c r="O97" s="123">
        <v>7.51</v>
      </c>
      <c r="P97" s="123">
        <f>O97*H97</f>
        <v>27.839569999999998</v>
      </c>
      <c r="Q97" s="123">
        <v>0</v>
      </c>
      <c r="R97" s="123">
        <f>Q97*H97</f>
        <v>0</v>
      </c>
      <c r="S97" s="123">
        <v>2.2000000000000002</v>
      </c>
      <c r="T97" s="124">
        <f>S97*H97</f>
        <v>8.1554000000000002</v>
      </c>
      <c r="AR97" s="125" t="s">
        <v>138</v>
      </c>
      <c r="AT97" s="125" t="s">
        <v>133</v>
      </c>
      <c r="AU97" s="125" t="s">
        <v>83</v>
      </c>
      <c r="AY97" s="18" t="s">
        <v>130</v>
      </c>
      <c r="BE97" s="126">
        <f>IF(N97="základní",J97,0)</f>
        <v>0</v>
      </c>
      <c r="BF97" s="126">
        <f>IF(N97="snížená",J97,0)</f>
        <v>0</v>
      </c>
      <c r="BG97" s="126">
        <f>IF(N97="zákl. přenesená",J97,0)</f>
        <v>0</v>
      </c>
      <c r="BH97" s="126">
        <f>IF(N97="sníž. přenesená",J97,0)</f>
        <v>0</v>
      </c>
      <c r="BI97" s="126">
        <f>IF(N97="nulová",J97,0)</f>
        <v>0</v>
      </c>
      <c r="BJ97" s="18" t="s">
        <v>81</v>
      </c>
      <c r="BK97" s="126">
        <f>ROUND(I97*H97,2)</f>
        <v>0</v>
      </c>
      <c r="BL97" s="18" t="s">
        <v>138</v>
      </c>
      <c r="BM97" s="125" t="s">
        <v>139</v>
      </c>
    </row>
    <row r="98" spans="2:65" s="1" customFormat="1" x14ac:dyDescent="0.2">
      <c r="B98" s="29"/>
      <c r="D98" s="265" t="s">
        <v>140</v>
      </c>
      <c r="F98" s="266" t="s">
        <v>141</v>
      </c>
      <c r="I98" s="264"/>
      <c r="L98" s="29"/>
      <c r="M98" s="127"/>
      <c r="T98" s="50"/>
      <c r="AT98" s="18" t="s">
        <v>140</v>
      </c>
      <c r="AU98" s="18" t="s">
        <v>83</v>
      </c>
    </row>
    <row r="99" spans="2:65" s="12" customFormat="1" x14ac:dyDescent="0.2">
      <c r="B99" s="128"/>
      <c r="D99" s="262" t="s">
        <v>142</v>
      </c>
      <c r="E99" s="129" t="s">
        <v>3</v>
      </c>
      <c r="F99" s="267" t="s">
        <v>143</v>
      </c>
      <c r="H99" s="129" t="s">
        <v>3</v>
      </c>
      <c r="I99" s="297"/>
      <c r="L99" s="128"/>
      <c r="M99" s="130"/>
      <c r="T99" s="131"/>
      <c r="AT99" s="129" t="s">
        <v>142</v>
      </c>
      <c r="AU99" s="129" t="s">
        <v>83</v>
      </c>
      <c r="AV99" s="12" t="s">
        <v>81</v>
      </c>
      <c r="AW99" s="12" t="s">
        <v>34</v>
      </c>
      <c r="AX99" s="12" t="s">
        <v>74</v>
      </c>
      <c r="AY99" s="129" t="s">
        <v>130</v>
      </c>
    </row>
    <row r="100" spans="2:65" s="13" customFormat="1" x14ac:dyDescent="0.2">
      <c r="B100" s="132"/>
      <c r="D100" s="262" t="s">
        <v>142</v>
      </c>
      <c r="E100" s="133" t="s">
        <v>3</v>
      </c>
      <c r="F100" s="268" t="s">
        <v>144</v>
      </c>
      <c r="H100" s="269">
        <v>3.7069999999999999</v>
      </c>
      <c r="I100" s="298"/>
      <c r="L100" s="132"/>
      <c r="M100" s="134"/>
      <c r="T100" s="135"/>
      <c r="AT100" s="133" t="s">
        <v>142</v>
      </c>
      <c r="AU100" s="133" t="s">
        <v>83</v>
      </c>
      <c r="AV100" s="13" t="s">
        <v>83</v>
      </c>
      <c r="AW100" s="13" t="s">
        <v>34</v>
      </c>
      <c r="AX100" s="13" t="s">
        <v>74</v>
      </c>
      <c r="AY100" s="133" t="s">
        <v>130</v>
      </c>
    </row>
    <row r="101" spans="2:65" s="14" customFormat="1" x14ac:dyDescent="0.2">
      <c r="B101" s="136"/>
      <c r="D101" s="262" t="s">
        <v>142</v>
      </c>
      <c r="E101" s="137" t="s">
        <v>3</v>
      </c>
      <c r="F101" s="270" t="s">
        <v>145</v>
      </c>
      <c r="H101" s="271">
        <v>3.7069999999999999</v>
      </c>
      <c r="I101" s="299"/>
      <c r="L101" s="136"/>
      <c r="M101" s="138"/>
      <c r="T101" s="139"/>
      <c r="AT101" s="137" t="s">
        <v>142</v>
      </c>
      <c r="AU101" s="137" t="s">
        <v>83</v>
      </c>
      <c r="AV101" s="14" t="s">
        <v>138</v>
      </c>
      <c r="AW101" s="14" t="s">
        <v>34</v>
      </c>
      <c r="AX101" s="14" t="s">
        <v>81</v>
      </c>
      <c r="AY101" s="137" t="s">
        <v>130</v>
      </c>
    </row>
    <row r="102" spans="2:65" s="1" customFormat="1" ht="21.75" customHeight="1" x14ac:dyDescent="0.2">
      <c r="B102" s="119"/>
      <c r="C102" s="256" t="s">
        <v>83</v>
      </c>
      <c r="D102" s="256" t="s">
        <v>133</v>
      </c>
      <c r="E102" s="257" t="s">
        <v>146</v>
      </c>
      <c r="F102" s="258" t="s">
        <v>147</v>
      </c>
      <c r="G102" s="259" t="s">
        <v>136</v>
      </c>
      <c r="H102" s="260">
        <v>3.7069999999999999</v>
      </c>
      <c r="I102" s="120">
        <v>0</v>
      </c>
      <c r="J102" s="261">
        <f>ROUND(I102*H102,2)</f>
        <v>0</v>
      </c>
      <c r="K102" s="258" t="s">
        <v>137</v>
      </c>
      <c r="L102" s="29"/>
      <c r="M102" s="121" t="s">
        <v>3</v>
      </c>
      <c r="N102" s="122" t="s">
        <v>45</v>
      </c>
      <c r="O102" s="123">
        <v>4.8280000000000003</v>
      </c>
      <c r="P102" s="123">
        <f>O102*H102</f>
        <v>17.897396000000001</v>
      </c>
      <c r="Q102" s="123">
        <v>0</v>
      </c>
      <c r="R102" s="123">
        <f>Q102*H102</f>
        <v>0</v>
      </c>
      <c r="S102" s="123">
        <v>4.3999999999999997E-2</v>
      </c>
      <c r="T102" s="124">
        <f>S102*H102</f>
        <v>0.16310799999999998</v>
      </c>
      <c r="AR102" s="125" t="s">
        <v>138</v>
      </c>
      <c r="AT102" s="125" t="s">
        <v>133</v>
      </c>
      <c r="AU102" s="125" t="s">
        <v>83</v>
      </c>
      <c r="AY102" s="18" t="s">
        <v>130</v>
      </c>
      <c r="BE102" s="126">
        <f>IF(N102="základní",J102,0)</f>
        <v>0</v>
      </c>
      <c r="BF102" s="126">
        <f>IF(N102="snížená",J102,0)</f>
        <v>0</v>
      </c>
      <c r="BG102" s="126">
        <f>IF(N102="zákl. přenesená",J102,0)</f>
        <v>0</v>
      </c>
      <c r="BH102" s="126">
        <f>IF(N102="sníž. přenesená",J102,0)</f>
        <v>0</v>
      </c>
      <c r="BI102" s="126">
        <f>IF(N102="nulová",J102,0)</f>
        <v>0</v>
      </c>
      <c r="BJ102" s="18" t="s">
        <v>81</v>
      </c>
      <c r="BK102" s="126">
        <f>ROUND(I102*H102,2)</f>
        <v>0</v>
      </c>
      <c r="BL102" s="18" t="s">
        <v>138</v>
      </c>
      <c r="BM102" s="125" t="s">
        <v>148</v>
      </c>
    </row>
    <row r="103" spans="2:65" s="1" customFormat="1" x14ac:dyDescent="0.2">
      <c r="B103" s="29"/>
      <c r="D103" s="265" t="s">
        <v>140</v>
      </c>
      <c r="F103" s="266" t="s">
        <v>149</v>
      </c>
      <c r="I103" s="264"/>
      <c r="L103" s="29"/>
      <c r="M103" s="127"/>
      <c r="T103" s="50"/>
      <c r="AT103" s="18" t="s">
        <v>140</v>
      </c>
      <c r="AU103" s="18" t="s">
        <v>83</v>
      </c>
    </row>
    <row r="104" spans="2:65" s="1" customFormat="1" ht="24.2" customHeight="1" x14ac:dyDescent="0.2">
      <c r="B104" s="119"/>
      <c r="C104" s="256" t="s">
        <v>150</v>
      </c>
      <c r="D104" s="256" t="s">
        <v>133</v>
      </c>
      <c r="E104" s="257" t="s">
        <v>151</v>
      </c>
      <c r="F104" s="258" t="s">
        <v>152</v>
      </c>
      <c r="G104" s="259" t="s">
        <v>153</v>
      </c>
      <c r="H104" s="260">
        <v>37.064999999999998</v>
      </c>
      <c r="I104" s="120">
        <v>0</v>
      </c>
      <c r="J104" s="261">
        <f>ROUND(I104*H104,2)</f>
        <v>0</v>
      </c>
      <c r="K104" s="258" t="s">
        <v>137</v>
      </c>
      <c r="L104" s="29"/>
      <c r="M104" s="121" t="s">
        <v>3</v>
      </c>
      <c r="N104" s="122" t="s">
        <v>45</v>
      </c>
      <c r="O104" s="123">
        <v>0.375</v>
      </c>
      <c r="P104" s="123">
        <f>O104*H104</f>
        <v>13.899374999999999</v>
      </c>
      <c r="Q104" s="123">
        <v>0</v>
      </c>
      <c r="R104" s="123">
        <f>Q104*H104</f>
        <v>0</v>
      </c>
      <c r="S104" s="123">
        <v>0.12</v>
      </c>
      <c r="T104" s="124">
        <f>S104*H104</f>
        <v>4.4478</v>
      </c>
      <c r="AR104" s="125" t="s">
        <v>138</v>
      </c>
      <c r="AT104" s="125" t="s">
        <v>133</v>
      </c>
      <c r="AU104" s="125" t="s">
        <v>83</v>
      </c>
      <c r="AY104" s="18" t="s">
        <v>130</v>
      </c>
      <c r="BE104" s="126">
        <f>IF(N104="základní",J104,0)</f>
        <v>0</v>
      </c>
      <c r="BF104" s="126">
        <f>IF(N104="snížená",J104,0)</f>
        <v>0</v>
      </c>
      <c r="BG104" s="126">
        <f>IF(N104="zákl. přenesená",J104,0)</f>
        <v>0</v>
      </c>
      <c r="BH104" s="126">
        <f>IF(N104="sníž. přenesená",J104,0)</f>
        <v>0</v>
      </c>
      <c r="BI104" s="126">
        <f>IF(N104="nulová",J104,0)</f>
        <v>0</v>
      </c>
      <c r="BJ104" s="18" t="s">
        <v>81</v>
      </c>
      <c r="BK104" s="126">
        <f>ROUND(I104*H104,2)</f>
        <v>0</v>
      </c>
      <c r="BL104" s="18" t="s">
        <v>138</v>
      </c>
      <c r="BM104" s="125" t="s">
        <v>154</v>
      </c>
    </row>
    <row r="105" spans="2:65" s="1" customFormat="1" x14ac:dyDescent="0.2">
      <c r="B105" s="29"/>
      <c r="D105" s="265" t="s">
        <v>140</v>
      </c>
      <c r="F105" s="266" t="s">
        <v>155</v>
      </c>
      <c r="I105" s="264"/>
      <c r="L105" s="29"/>
      <c r="M105" s="127"/>
      <c r="T105" s="50"/>
      <c r="AT105" s="18" t="s">
        <v>140</v>
      </c>
      <c r="AU105" s="18" t="s">
        <v>83</v>
      </c>
    </row>
    <row r="106" spans="2:65" s="12" customFormat="1" x14ac:dyDescent="0.2">
      <c r="B106" s="128"/>
      <c r="D106" s="262" t="s">
        <v>142</v>
      </c>
      <c r="E106" s="129" t="s">
        <v>3</v>
      </c>
      <c r="F106" s="267" t="s">
        <v>156</v>
      </c>
      <c r="H106" s="129" t="s">
        <v>3</v>
      </c>
      <c r="I106" s="297"/>
      <c r="L106" s="128"/>
      <c r="M106" s="130"/>
      <c r="T106" s="131"/>
      <c r="AT106" s="129" t="s">
        <v>142</v>
      </c>
      <c r="AU106" s="129" t="s">
        <v>83</v>
      </c>
      <c r="AV106" s="12" t="s">
        <v>81</v>
      </c>
      <c r="AW106" s="12" t="s">
        <v>34</v>
      </c>
      <c r="AX106" s="12" t="s">
        <v>74</v>
      </c>
      <c r="AY106" s="129" t="s">
        <v>130</v>
      </c>
    </row>
    <row r="107" spans="2:65" s="12" customFormat="1" x14ac:dyDescent="0.2">
      <c r="B107" s="128"/>
      <c r="D107" s="262" t="s">
        <v>142</v>
      </c>
      <c r="E107" s="129" t="s">
        <v>3</v>
      </c>
      <c r="F107" s="267" t="s">
        <v>157</v>
      </c>
      <c r="H107" s="129" t="s">
        <v>3</v>
      </c>
      <c r="I107" s="297"/>
      <c r="L107" s="128"/>
      <c r="M107" s="130"/>
      <c r="T107" s="131"/>
      <c r="AT107" s="129" t="s">
        <v>142</v>
      </c>
      <c r="AU107" s="129" t="s">
        <v>83</v>
      </c>
      <c r="AV107" s="12" t="s">
        <v>81</v>
      </c>
      <c r="AW107" s="12" t="s">
        <v>34</v>
      </c>
      <c r="AX107" s="12" t="s">
        <v>74</v>
      </c>
      <c r="AY107" s="129" t="s">
        <v>130</v>
      </c>
    </row>
    <row r="108" spans="2:65" s="13" customFormat="1" x14ac:dyDescent="0.2">
      <c r="B108" s="132"/>
      <c r="D108" s="262" t="s">
        <v>142</v>
      </c>
      <c r="E108" s="133" t="s">
        <v>3</v>
      </c>
      <c r="F108" s="268" t="s">
        <v>158</v>
      </c>
      <c r="H108" s="269">
        <v>37.064999999999998</v>
      </c>
      <c r="I108" s="298"/>
      <c r="L108" s="132"/>
      <c r="M108" s="134"/>
      <c r="T108" s="135"/>
      <c r="AT108" s="133" t="s">
        <v>142</v>
      </c>
      <c r="AU108" s="133" t="s">
        <v>83</v>
      </c>
      <c r="AV108" s="13" t="s">
        <v>83</v>
      </c>
      <c r="AW108" s="13" t="s">
        <v>34</v>
      </c>
      <c r="AX108" s="13" t="s">
        <v>74</v>
      </c>
      <c r="AY108" s="133" t="s">
        <v>130</v>
      </c>
    </row>
    <row r="109" spans="2:65" s="15" customFormat="1" x14ac:dyDescent="0.2">
      <c r="B109" s="140"/>
      <c r="D109" s="262" t="s">
        <v>142</v>
      </c>
      <c r="E109" s="141" t="s">
        <v>95</v>
      </c>
      <c r="F109" s="272" t="s">
        <v>159</v>
      </c>
      <c r="H109" s="273">
        <v>37.064999999999998</v>
      </c>
      <c r="I109" s="300"/>
      <c r="L109" s="140"/>
      <c r="M109" s="142"/>
      <c r="T109" s="143"/>
      <c r="AT109" s="141" t="s">
        <v>142</v>
      </c>
      <c r="AU109" s="141" t="s">
        <v>83</v>
      </c>
      <c r="AV109" s="15" t="s">
        <v>150</v>
      </c>
      <c r="AW109" s="15" t="s">
        <v>34</v>
      </c>
      <c r="AX109" s="15" t="s">
        <v>74</v>
      </c>
      <c r="AY109" s="141" t="s">
        <v>130</v>
      </c>
    </row>
    <row r="110" spans="2:65" s="14" customFormat="1" x14ac:dyDescent="0.2">
      <c r="B110" s="136"/>
      <c r="D110" s="262" t="s">
        <v>142</v>
      </c>
      <c r="E110" s="137" t="s">
        <v>3</v>
      </c>
      <c r="F110" s="270" t="s">
        <v>145</v>
      </c>
      <c r="H110" s="271">
        <v>37.064999999999998</v>
      </c>
      <c r="I110" s="299"/>
      <c r="L110" s="136"/>
      <c r="M110" s="138"/>
      <c r="T110" s="139"/>
      <c r="AT110" s="137" t="s">
        <v>142</v>
      </c>
      <c r="AU110" s="137" t="s">
        <v>83</v>
      </c>
      <c r="AV110" s="14" t="s">
        <v>138</v>
      </c>
      <c r="AW110" s="14" t="s">
        <v>34</v>
      </c>
      <c r="AX110" s="14" t="s">
        <v>81</v>
      </c>
      <c r="AY110" s="137" t="s">
        <v>130</v>
      </c>
    </row>
    <row r="111" spans="2:65" s="1" customFormat="1" ht="16.5" customHeight="1" x14ac:dyDescent="0.2">
      <c r="B111" s="119"/>
      <c r="C111" s="256" t="s">
        <v>138</v>
      </c>
      <c r="D111" s="256" t="s">
        <v>133</v>
      </c>
      <c r="E111" s="257" t="s">
        <v>160</v>
      </c>
      <c r="F111" s="258" t="s">
        <v>161</v>
      </c>
      <c r="G111" s="259" t="s">
        <v>162</v>
      </c>
      <c r="H111" s="260">
        <v>24.5</v>
      </c>
      <c r="I111" s="120">
        <v>0</v>
      </c>
      <c r="J111" s="261">
        <f>ROUND(I111*H111,2)</f>
        <v>0</v>
      </c>
      <c r="K111" s="258" t="s">
        <v>137</v>
      </c>
      <c r="L111" s="29"/>
      <c r="M111" s="121" t="s">
        <v>3</v>
      </c>
      <c r="N111" s="122" t="s">
        <v>45</v>
      </c>
      <c r="O111" s="123">
        <v>9.8000000000000004E-2</v>
      </c>
      <c r="P111" s="123">
        <f>O111*H111</f>
        <v>2.4010000000000002</v>
      </c>
      <c r="Q111" s="123">
        <v>0</v>
      </c>
      <c r="R111" s="123">
        <f>Q111*H111</f>
        <v>0</v>
      </c>
      <c r="S111" s="123">
        <v>8.9999999999999993E-3</v>
      </c>
      <c r="T111" s="124">
        <f>S111*H111</f>
        <v>0.22049999999999997</v>
      </c>
      <c r="AR111" s="125" t="s">
        <v>138</v>
      </c>
      <c r="AT111" s="125" t="s">
        <v>133</v>
      </c>
      <c r="AU111" s="125" t="s">
        <v>83</v>
      </c>
      <c r="AY111" s="18" t="s">
        <v>130</v>
      </c>
      <c r="BE111" s="126">
        <f>IF(N111="základní",J111,0)</f>
        <v>0</v>
      </c>
      <c r="BF111" s="126">
        <f>IF(N111="snížená",J111,0)</f>
        <v>0</v>
      </c>
      <c r="BG111" s="126">
        <f>IF(N111="zákl. přenesená",J111,0)</f>
        <v>0</v>
      </c>
      <c r="BH111" s="126">
        <f>IF(N111="sníž. přenesená",J111,0)</f>
        <v>0</v>
      </c>
      <c r="BI111" s="126">
        <f>IF(N111="nulová",J111,0)</f>
        <v>0</v>
      </c>
      <c r="BJ111" s="18" t="s">
        <v>81</v>
      </c>
      <c r="BK111" s="126">
        <f>ROUND(I111*H111,2)</f>
        <v>0</v>
      </c>
      <c r="BL111" s="18" t="s">
        <v>138</v>
      </c>
      <c r="BM111" s="125" t="s">
        <v>163</v>
      </c>
    </row>
    <row r="112" spans="2:65" s="1" customFormat="1" x14ac:dyDescent="0.2">
      <c r="B112" s="29"/>
      <c r="D112" s="265" t="s">
        <v>140</v>
      </c>
      <c r="F112" s="266" t="s">
        <v>164</v>
      </c>
      <c r="I112" s="264"/>
      <c r="L112" s="29"/>
      <c r="M112" s="127"/>
      <c r="T112" s="50"/>
      <c r="AT112" s="18" t="s">
        <v>140</v>
      </c>
      <c r="AU112" s="18" t="s">
        <v>83</v>
      </c>
    </row>
    <row r="113" spans="2:65" s="12" customFormat="1" x14ac:dyDescent="0.2">
      <c r="B113" s="128"/>
      <c r="D113" s="262" t="s">
        <v>142</v>
      </c>
      <c r="E113" s="129" t="s">
        <v>3</v>
      </c>
      <c r="F113" s="267" t="s">
        <v>165</v>
      </c>
      <c r="H113" s="129" t="s">
        <v>3</v>
      </c>
      <c r="I113" s="297"/>
      <c r="L113" s="128"/>
      <c r="M113" s="130"/>
      <c r="T113" s="131"/>
      <c r="AT113" s="129" t="s">
        <v>142</v>
      </c>
      <c r="AU113" s="129" t="s">
        <v>83</v>
      </c>
      <c r="AV113" s="12" t="s">
        <v>81</v>
      </c>
      <c r="AW113" s="12" t="s">
        <v>34</v>
      </c>
      <c r="AX113" s="12" t="s">
        <v>74</v>
      </c>
      <c r="AY113" s="129" t="s">
        <v>130</v>
      </c>
    </row>
    <row r="114" spans="2:65" s="12" customFormat="1" x14ac:dyDescent="0.2">
      <c r="B114" s="128"/>
      <c r="D114" s="262" t="s">
        <v>142</v>
      </c>
      <c r="E114" s="129" t="s">
        <v>3</v>
      </c>
      <c r="F114" s="267" t="s">
        <v>157</v>
      </c>
      <c r="H114" s="129" t="s">
        <v>3</v>
      </c>
      <c r="I114" s="297"/>
      <c r="L114" s="128"/>
      <c r="M114" s="130"/>
      <c r="T114" s="131"/>
      <c r="AT114" s="129" t="s">
        <v>142</v>
      </c>
      <c r="AU114" s="129" t="s">
        <v>83</v>
      </c>
      <c r="AV114" s="12" t="s">
        <v>81</v>
      </c>
      <c r="AW114" s="12" t="s">
        <v>34</v>
      </c>
      <c r="AX114" s="12" t="s">
        <v>74</v>
      </c>
      <c r="AY114" s="129" t="s">
        <v>130</v>
      </c>
    </row>
    <row r="115" spans="2:65" s="13" customFormat="1" x14ac:dyDescent="0.2">
      <c r="B115" s="132"/>
      <c r="D115" s="262" t="s">
        <v>142</v>
      </c>
      <c r="E115" s="133" t="s">
        <v>3</v>
      </c>
      <c r="F115" s="268" t="s">
        <v>166</v>
      </c>
      <c r="H115" s="269">
        <v>24.5</v>
      </c>
      <c r="I115" s="298"/>
      <c r="L115" s="132"/>
      <c r="M115" s="134"/>
      <c r="T115" s="135"/>
      <c r="AT115" s="133" t="s">
        <v>142</v>
      </c>
      <c r="AU115" s="133" t="s">
        <v>83</v>
      </c>
      <c r="AV115" s="13" t="s">
        <v>83</v>
      </c>
      <c r="AW115" s="13" t="s">
        <v>34</v>
      </c>
      <c r="AX115" s="13" t="s">
        <v>74</v>
      </c>
      <c r="AY115" s="133" t="s">
        <v>130</v>
      </c>
    </row>
    <row r="116" spans="2:65" s="14" customFormat="1" x14ac:dyDescent="0.2">
      <c r="B116" s="136"/>
      <c r="D116" s="262" t="s">
        <v>142</v>
      </c>
      <c r="E116" s="137" t="s">
        <v>3</v>
      </c>
      <c r="F116" s="270" t="s">
        <v>145</v>
      </c>
      <c r="H116" s="271">
        <v>24.5</v>
      </c>
      <c r="I116" s="299"/>
      <c r="L116" s="136"/>
      <c r="M116" s="138"/>
      <c r="T116" s="139"/>
      <c r="AT116" s="137" t="s">
        <v>142</v>
      </c>
      <c r="AU116" s="137" t="s">
        <v>83</v>
      </c>
      <c r="AV116" s="14" t="s">
        <v>138</v>
      </c>
      <c r="AW116" s="14" t="s">
        <v>34</v>
      </c>
      <c r="AX116" s="14" t="s">
        <v>81</v>
      </c>
      <c r="AY116" s="137" t="s">
        <v>130</v>
      </c>
    </row>
    <row r="117" spans="2:65" s="1" customFormat="1" ht="24.2" customHeight="1" x14ac:dyDescent="0.2">
      <c r="B117" s="119"/>
      <c r="C117" s="256" t="s">
        <v>167</v>
      </c>
      <c r="D117" s="256" t="s">
        <v>133</v>
      </c>
      <c r="E117" s="257" t="s">
        <v>168</v>
      </c>
      <c r="F117" s="258" t="s">
        <v>169</v>
      </c>
      <c r="G117" s="259" t="s">
        <v>153</v>
      </c>
      <c r="H117" s="260">
        <v>2.222</v>
      </c>
      <c r="I117" s="120">
        <v>0</v>
      </c>
      <c r="J117" s="261">
        <f>ROUND(I117*H117,2)</f>
        <v>0</v>
      </c>
      <c r="K117" s="258" t="s">
        <v>137</v>
      </c>
      <c r="L117" s="29"/>
      <c r="M117" s="121" t="s">
        <v>3</v>
      </c>
      <c r="N117" s="122" t="s">
        <v>45</v>
      </c>
      <c r="O117" s="123">
        <v>0.71799999999999997</v>
      </c>
      <c r="P117" s="123">
        <f>O117*H117</f>
        <v>1.5953959999999998</v>
      </c>
      <c r="Q117" s="123">
        <v>0</v>
      </c>
      <c r="R117" s="123">
        <f>Q117*H117</f>
        <v>0</v>
      </c>
      <c r="S117" s="123">
        <v>6.3E-2</v>
      </c>
      <c r="T117" s="124">
        <f>S117*H117</f>
        <v>0.139986</v>
      </c>
      <c r="AR117" s="125" t="s">
        <v>138</v>
      </c>
      <c r="AT117" s="125" t="s">
        <v>133</v>
      </c>
      <c r="AU117" s="125" t="s">
        <v>83</v>
      </c>
      <c r="AY117" s="18" t="s">
        <v>130</v>
      </c>
      <c r="BE117" s="126">
        <f>IF(N117="základní",J117,0)</f>
        <v>0</v>
      </c>
      <c r="BF117" s="126">
        <f>IF(N117="snížená",J117,0)</f>
        <v>0</v>
      </c>
      <c r="BG117" s="126">
        <f>IF(N117="zákl. přenesená",J117,0)</f>
        <v>0</v>
      </c>
      <c r="BH117" s="126">
        <f>IF(N117="sníž. přenesená",J117,0)</f>
        <v>0</v>
      </c>
      <c r="BI117" s="126">
        <f>IF(N117="nulová",J117,0)</f>
        <v>0</v>
      </c>
      <c r="BJ117" s="18" t="s">
        <v>81</v>
      </c>
      <c r="BK117" s="126">
        <f>ROUND(I117*H117,2)</f>
        <v>0</v>
      </c>
      <c r="BL117" s="18" t="s">
        <v>138</v>
      </c>
      <c r="BM117" s="125" t="s">
        <v>170</v>
      </c>
    </row>
    <row r="118" spans="2:65" s="1" customFormat="1" x14ac:dyDescent="0.2">
      <c r="B118" s="29"/>
      <c r="D118" s="265" t="s">
        <v>140</v>
      </c>
      <c r="F118" s="266" t="s">
        <v>171</v>
      </c>
      <c r="I118" s="264"/>
      <c r="L118" s="29"/>
      <c r="M118" s="127"/>
      <c r="T118" s="50"/>
      <c r="AT118" s="18" t="s">
        <v>140</v>
      </c>
      <c r="AU118" s="18" t="s">
        <v>83</v>
      </c>
    </row>
    <row r="119" spans="2:65" s="12" customFormat="1" x14ac:dyDescent="0.2">
      <c r="B119" s="128"/>
      <c r="D119" s="262" t="s">
        <v>142</v>
      </c>
      <c r="E119" s="129" t="s">
        <v>3</v>
      </c>
      <c r="F119" s="267" t="s">
        <v>172</v>
      </c>
      <c r="H119" s="129" t="s">
        <v>3</v>
      </c>
      <c r="I119" s="297"/>
      <c r="L119" s="128"/>
      <c r="M119" s="130"/>
      <c r="T119" s="131"/>
      <c r="AT119" s="129" t="s">
        <v>142</v>
      </c>
      <c r="AU119" s="129" t="s">
        <v>83</v>
      </c>
      <c r="AV119" s="12" t="s">
        <v>81</v>
      </c>
      <c r="AW119" s="12" t="s">
        <v>34</v>
      </c>
      <c r="AX119" s="12" t="s">
        <v>74</v>
      </c>
      <c r="AY119" s="129" t="s">
        <v>130</v>
      </c>
    </row>
    <row r="120" spans="2:65" s="12" customFormat="1" x14ac:dyDescent="0.2">
      <c r="B120" s="128"/>
      <c r="D120" s="262" t="s">
        <v>142</v>
      </c>
      <c r="E120" s="129" t="s">
        <v>3</v>
      </c>
      <c r="F120" s="267" t="s">
        <v>173</v>
      </c>
      <c r="H120" s="129" t="s">
        <v>3</v>
      </c>
      <c r="I120" s="297"/>
      <c r="L120" s="128"/>
      <c r="M120" s="130"/>
      <c r="T120" s="131"/>
      <c r="AT120" s="129" t="s">
        <v>142</v>
      </c>
      <c r="AU120" s="129" t="s">
        <v>83</v>
      </c>
      <c r="AV120" s="12" t="s">
        <v>81</v>
      </c>
      <c r="AW120" s="12" t="s">
        <v>34</v>
      </c>
      <c r="AX120" s="12" t="s">
        <v>74</v>
      </c>
      <c r="AY120" s="129" t="s">
        <v>130</v>
      </c>
    </row>
    <row r="121" spans="2:65" s="13" customFormat="1" x14ac:dyDescent="0.2">
      <c r="B121" s="132"/>
      <c r="D121" s="262" t="s">
        <v>142</v>
      </c>
      <c r="E121" s="133" t="s">
        <v>3</v>
      </c>
      <c r="F121" s="268" t="s">
        <v>174</v>
      </c>
      <c r="H121" s="269">
        <v>2.222</v>
      </c>
      <c r="I121" s="298"/>
      <c r="L121" s="132"/>
      <c r="M121" s="134"/>
      <c r="T121" s="135"/>
      <c r="AT121" s="133" t="s">
        <v>142</v>
      </c>
      <c r="AU121" s="133" t="s">
        <v>83</v>
      </c>
      <c r="AV121" s="13" t="s">
        <v>83</v>
      </c>
      <c r="AW121" s="13" t="s">
        <v>34</v>
      </c>
      <c r="AX121" s="13" t="s">
        <v>74</v>
      </c>
      <c r="AY121" s="133" t="s">
        <v>130</v>
      </c>
    </row>
    <row r="122" spans="2:65" s="14" customFormat="1" x14ac:dyDescent="0.2">
      <c r="B122" s="136"/>
      <c r="D122" s="262" t="s">
        <v>142</v>
      </c>
      <c r="E122" s="137" t="s">
        <v>3</v>
      </c>
      <c r="F122" s="270" t="s">
        <v>145</v>
      </c>
      <c r="H122" s="271">
        <v>2.222</v>
      </c>
      <c r="I122" s="299"/>
      <c r="L122" s="136"/>
      <c r="M122" s="138"/>
      <c r="T122" s="139"/>
      <c r="AT122" s="137" t="s">
        <v>142</v>
      </c>
      <c r="AU122" s="137" t="s">
        <v>83</v>
      </c>
      <c r="AV122" s="14" t="s">
        <v>138</v>
      </c>
      <c r="AW122" s="14" t="s">
        <v>34</v>
      </c>
      <c r="AX122" s="14" t="s">
        <v>81</v>
      </c>
      <c r="AY122" s="137" t="s">
        <v>130</v>
      </c>
    </row>
    <row r="123" spans="2:65" s="1" customFormat="1" ht="24.2" customHeight="1" x14ac:dyDescent="0.2">
      <c r="B123" s="119"/>
      <c r="C123" s="256" t="s">
        <v>175</v>
      </c>
      <c r="D123" s="256" t="s">
        <v>133</v>
      </c>
      <c r="E123" s="257" t="s">
        <v>176</v>
      </c>
      <c r="F123" s="258" t="s">
        <v>177</v>
      </c>
      <c r="G123" s="259" t="s">
        <v>178</v>
      </c>
      <c r="H123" s="260">
        <v>3</v>
      </c>
      <c r="I123" s="120">
        <v>0</v>
      </c>
      <c r="J123" s="261">
        <f>ROUND(I123*H123,2)</f>
        <v>0</v>
      </c>
      <c r="K123" s="258" t="s">
        <v>137</v>
      </c>
      <c r="L123" s="29"/>
      <c r="M123" s="121" t="s">
        <v>3</v>
      </c>
      <c r="N123" s="122" t="s">
        <v>45</v>
      </c>
      <c r="O123" s="123">
        <v>0.21299999999999999</v>
      </c>
      <c r="P123" s="123">
        <f>O123*H123</f>
        <v>0.63900000000000001</v>
      </c>
      <c r="Q123" s="123">
        <v>0</v>
      </c>
      <c r="R123" s="123">
        <f>Q123*H123</f>
        <v>0</v>
      </c>
      <c r="S123" s="123">
        <v>2.5000000000000001E-2</v>
      </c>
      <c r="T123" s="124">
        <f>S123*H123</f>
        <v>7.5000000000000011E-2</v>
      </c>
      <c r="AR123" s="125" t="s">
        <v>138</v>
      </c>
      <c r="AT123" s="125" t="s">
        <v>133</v>
      </c>
      <c r="AU123" s="125" t="s">
        <v>83</v>
      </c>
      <c r="AY123" s="18" t="s">
        <v>130</v>
      </c>
      <c r="BE123" s="126">
        <f>IF(N123="základní",J123,0)</f>
        <v>0</v>
      </c>
      <c r="BF123" s="126">
        <f>IF(N123="snížená",J123,0)</f>
        <v>0</v>
      </c>
      <c r="BG123" s="126">
        <f>IF(N123="zákl. přenesená",J123,0)</f>
        <v>0</v>
      </c>
      <c r="BH123" s="126">
        <f>IF(N123="sníž. přenesená",J123,0)</f>
        <v>0</v>
      </c>
      <c r="BI123" s="126">
        <f>IF(N123="nulová",J123,0)</f>
        <v>0</v>
      </c>
      <c r="BJ123" s="18" t="s">
        <v>81</v>
      </c>
      <c r="BK123" s="126">
        <f>ROUND(I123*H123,2)</f>
        <v>0</v>
      </c>
      <c r="BL123" s="18" t="s">
        <v>138</v>
      </c>
      <c r="BM123" s="125" t="s">
        <v>179</v>
      </c>
    </row>
    <row r="124" spans="2:65" s="1" customFormat="1" x14ac:dyDescent="0.2">
      <c r="B124" s="29"/>
      <c r="D124" s="265" t="s">
        <v>140</v>
      </c>
      <c r="F124" s="266" t="s">
        <v>180</v>
      </c>
      <c r="I124" s="264"/>
      <c r="L124" s="29"/>
      <c r="M124" s="127"/>
      <c r="T124" s="50"/>
      <c r="AT124" s="18" t="s">
        <v>140</v>
      </c>
      <c r="AU124" s="18" t="s">
        <v>83</v>
      </c>
    </row>
    <row r="125" spans="2:65" s="12" customFormat="1" x14ac:dyDescent="0.2">
      <c r="B125" s="128"/>
      <c r="D125" s="262" t="s">
        <v>142</v>
      </c>
      <c r="E125" s="129" t="s">
        <v>3</v>
      </c>
      <c r="F125" s="267" t="s">
        <v>181</v>
      </c>
      <c r="H125" s="129" t="s">
        <v>3</v>
      </c>
      <c r="I125" s="297"/>
      <c r="L125" s="128"/>
      <c r="M125" s="130"/>
      <c r="T125" s="131"/>
      <c r="AT125" s="129" t="s">
        <v>142</v>
      </c>
      <c r="AU125" s="129" t="s">
        <v>83</v>
      </c>
      <c r="AV125" s="12" t="s">
        <v>81</v>
      </c>
      <c r="AW125" s="12" t="s">
        <v>34</v>
      </c>
      <c r="AX125" s="12" t="s">
        <v>74</v>
      </c>
      <c r="AY125" s="129" t="s">
        <v>130</v>
      </c>
    </row>
    <row r="126" spans="2:65" s="12" customFormat="1" x14ac:dyDescent="0.2">
      <c r="B126" s="128"/>
      <c r="D126" s="262" t="s">
        <v>142</v>
      </c>
      <c r="E126" s="129" t="s">
        <v>3</v>
      </c>
      <c r="F126" s="267" t="s">
        <v>182</v>
      </c>
      <c r="H126" s="129" t="s">
        <v>3</v>
      </c>
      <c r="I126" s="297"/>
      <c r="L126" s="128"/>
      <c r="M126" s="130"/>
      <c r="T126" s="131"/>
      <c r="AT126" s="129" t="s">
        <v>142</v>
      </c>
      <c r="AU126" s="129" t="s">
        <v>83</v>
      </c>
      <c r="AV126" s="12" t="s">
        <v>81</v>
      </c>
      <c r="AW126" s="12" t="s">
        <v>34</v>
      </c>
      <c r="AX126" s="12" t="s">
        <v>74</v>
      </c>
      <c r="AY126" s="129" t="s">
        <v>130</v>
      </c>
    </row>
    <row r="127" spans="2:65" s="13" customFormat="1" x14ac:dyDescent="0.2">
      <c r="B127" s="132"/>
      <c r="D127" s="262" t="s">
        <v>142</v>
      </c>
      <c r="E127" s="133" t="s">
        <v>3</v>
      </c>
      <c r="F127" s="268" t="s">
        <v>150</v>
      </c>
      <c r="H127" s="269">
        <v>3</v>
      </c>
      <c r="I127" s="298"/>
      <c r="L127" s="132"/>
      <c r="M127" s="134"/>
      <c r="T127" s="135"/>
      <c r="AT127" s="133" t="s">
        <v>142</v>
      </c>
      <c r="AU127" s="133" t="s">
        <v>83</v>
      </c>
      <c r="AV127" s="13" t="s">
        <v>83</v>
      </c>
      <c r="AW127" s="13" t="s">
        <v>34</v>
      </c>
      <c r="AX127" s="13" t="s">
        <v>74</v>
      </c>
      <c r="AY127" s="133" t="s">
        <v>130</v>
      </c>
    </row>
    <row r="128" spans="2:65" s="14" customFormat="1" x14ac:dyDescent="0.2">
      <c r="B128" s="136"/>
      <c r="D128" s="262" t="s">
        <v>142</v>
      </c>
      <c r="E128" s="137" t="s">
        <v>3</v>
      </c>
      <c r="F128" s="270" t="s">
        <v>145</v>
      </c>
      <c r="H128" s="271">
        <v>3</v>
      </c>
      <c r="I128" s="299"/>
      <c r="L128" s="136"/>
      <c r="M128" s="138"/>
      <c r="T128" s="139"/>
      <c r="AT128" s="137" t="s">
        <v>142</v>
      </c>
      <c r="AU128" s="137" t="s">
        <v>83</v>
      </c>
      <c r="AV128" s="14" t="s">
        <v>138</v>
      </c>
      <c r="AW128" s="14" t="s">
        <v>34</v>
      </c>
      <c r="AX128" s="14" t="s">
        <v>81</v>
      </c>
      <c r="AY128" s="137" t="s">
        <v>130</v>
      </c>
    </row>
    <row r="129" spans="2:65" s="1" customFormat="1" ht="24.2" customHeight="1" x14ac:dyDescent="0.2">
      <c r="B129" s="119"/>
      <c r="C129" s="256" t="s">
        <v>183</v>
      </c>
      <c r="D129" s="256" t="s">
        <v>133</v>
      </c>
      <c r="E129" s="257" t="s">
        <v>184</v>
      </c>
      <c r="F129" s="258" t="s">
        <v>185</v>
      </c>
      <c r="G129" s="259" t="s">
        <v>178</v>
      </c>
      <c r="H129" s="260">
        <v>1</v>
      </c>
      <c r="I129" s="120">
        <v>0</v>
      </c>
      <c r="J129" s="261">
        <f>ROUND(I129*H129,2)</f>
        <v>0</v>
      </c>
      <c r="K129" s="258" t="s">
        <v>137</v>
      </c>
      <c r="L129" s="29"/>
      <c r="M129" s="121" t="s">
        <v>3</v>
      </c>
      <c r="N129" s="122" t="s">
        <v>45</v>
      </c>
      <c r="O129" s="123">
        <v>1.611</v>
      </c>
      <c r="P129" s="123">
        <f>O129*H129</f>
        <v>1.611</v>
      </c>
      <c r="Q129" s="123">
        <v>0</v>
      </c>
      <c r="R129" s="123">
        <f>Q129*H129</f>
        <v>0</v>
      </c>
      <c r="S129" s="123">
        <v>0.124</v>
      </c>
      <c r="T129" s="124">
        <f>S129*H129</f>
        <v>0.124</v>
      </c>
      <c r="AR129" s="125" t="s">
        <v>138</v>
      </c>
      <c r="AT129" s="125" t="s">
        <v>133</v>
      </c>
      <c r="AU129" s="125" t="s">
        <v>83</v>
      </c>
      <c r="AY129" s="18" t="s">
        <v>130</v>
      </c>
      <c r="BE129" s="126">
        <f>IF(N129="základní",J129,0)</f>
        <v>0</v>
      </c>
      <c r="BF129" s="126">
        <f>IF(N129="snížená",J129,0)</f>
        <v>0</v>
      </c>
      <c r="BG129" s="126">
        <f>IF(N129="zákl. přenesená",J129,0)</f>
        <v>0</v>
      </c>
      <c r="BH129" s="126">
        <f>IF(N129="sníž. přenesená",J129,0)</f>
        <v>0</v>
      </c>
      <c r="BI129" s="126">
        <f>IF(N129="nulová",J129,0)</f>
        <v>0</v>
      </c>
      <c r="BJ129" s="18" t="s">
        <v>81</v>
      </c>
      <c r="BK129" s="126">
        <f>ROUND(I129*H129,2)</f>
        <v>0</v>
      </c>
      <c r="BL129" s="18" t="s">
        <v>138</v>
      </c>
      <c r="BM129" s="125" t="s">
        <v>186</v>
      </c>
    </row>
    <row r="130" spans="2:65" s="1" customFormat="1" x14ac:dyDescent="0.2">
      <c r="B130" s="29"/>
      <c r="D130" s="265" t="s">
        <v>140</v>
      </c>
      <c r="F130" s="266" t="s">
        <v>187</v>
      </c>
      <c r="I130" s="264"/>
      <c r="L130" s="29"/>
      <c r="M130" s="127"/>
      <c r="T130" s="50"/>
      <c r="AT130" s="18" t="s">
        <v>140</v>
      </c>
      <c r="AU130" s="18" t="s">
        <v>83</v>
      </c>
    </row>
    <row r="131" spans="2:65" s="12" customFormat="1" x14ac:dyDescent="0.2">
      <c r="B131" s="128"/>
      <c r="D131" s="262" t="s">
        <v>142</v>
      </c>
      <c r="E131" s="129" t="s">
        <v>3</v>
      </c>
      <c r="F131" s="267" t="s">
        <v>181</v>
      </c>
      <c r="H131" s="129" t="s">
        <v>3</v>
      </c>
      <c r="I131" s="297"/>
      <c r="L131" s="128"/>
      <c r="M131" s="130"/>
      <c r="T131" s="131"/>
      <c r="AT131" s="129" t="s">
        <v>142</v>
      </c>
      <c r="AU131" s="129" t="s">
        <v>83</v>
      </c>
      <c r="AV131" s="12" t="s">
        <v>81</v>
      </c>
      <c r="AW131" s="12" t="s">
        <v>34</v>
      </c>
      <c r="AX131" s="12" t="s">
        <v>74</v>
      </c>
      <c r="AY131" s="129" t="s">
        <v>130</v>
      </c>
    </row>
    <row r="132" spans="2:65" s="12" customFormat="1" x14ac:dyDescent="0.2">
      <c r="B132" s="128"/>
      <c r="D132" s="262" t="s">
        <v>142</v>
      </c>
      <c r="E132" s="129" t="s">
        <v>3</v>
      </c>
      <c r="F132" s="267" t="s">
        <v>182</v>
      </c>
      <c r="H132" s="129" t="s">
        <v>3</v>
      </c>
      <c r="I132" s="297"/>
      <c r="L132" s="128"/>
      <c r="M132" s="130"/>
      <c r="T132" s="131"/>
      <c r="AT132" s="129" t="s">
        <v>142</v>
      </c>
      <c r="AU132" s="129" t="s">
        <v>83</v>
      </c>
      <c r="AV132" s="12" t="s">
        <v>81</v>
      </c>
      <c r="AW132" s="12" t="s">
        <v>34</v>
      </c>
      <c r="AX132" s="12" t="s">
        <v>74</v>
      </c>
      <c r="AY132" s="129" t="s">
        <v>130</v>
      </c>
    </row>
    <row r="133" spans="2:65" s="13" customFormat="1" x14ac:dyDescent="0.2">
      <c r="B133" s="132"/>
      <c r="D133" s="262" t="s">
        <v>142</v>
      </c>
      <c r="E133" s="133" t="s">
        <v>3</v>
      </c>
      <c r="F133" s="268" t="s">
        <v>81</v>
      </c>
      <c r="H133" s="269">
        <v>1</v>
      </c>
      <c r="I133" s="298"/>
      <c r="L133" s="132"/>
      <c r="M133" s="134"/>
      <c r="T133" s="135"/>
      <c r="AT133" s="133" t="s">
        <v>142</v>
      </c>
      <c r="AU133" s="133" t="s">
        <v>83</v>
      </c>
      <c r="AV133" s="13" t="s">
        <v>83</v>
      </c>
      <c r="AW133" s="13" t="s">
        <v>34</v>
      </c>
      <c r="AX133" s="13" t="s">
        <v>74</v>
      </c>
      <c r="AY133" s="133" t="s">
        <v>130</v>
      </c>
    </row>
    <row r="134" spans="2:65" s="14" customFormat="1" x14ac:dyDescent="0.2">
      <c r="B134" s="136"/>
      <c r="D134" s="262" t="s">
        <v>142</v>
      </c>
      <c r="E134" s="137" t="s">
        <v>3</v>
      </c>
      <c r="F134" s="270" t="s">
        <v>145</v>
      </c>
      <c r="H134" s="271">
        <v>1</v>
      </c>
      <c r="I134" s="299"/>
      <c r="L134" s="136"/>
      <c r="M134" s="138"/>
      <c r="T134" s="139"/>
      <c r="AT134" s="137" t="s">
        <v>142</v>
      </c>
      <c r="AU134" s="137" t="s">
        <v>83</v>
      </c>
      <c r="AV134" s="14" t="s">
        <v>138</v>
      </c>
      <c r="AW134" s="14" t="s">
        <v>34</v>
      </c>
      <c r="AX134" s="14" t="s">
        <v>81</v>
      </c>
      <c r="AY134" s="137" t="s">
        <v>130</v>
      </c>
    </row>
    <row r="135" spans="2:65" s="1" customFormat="1" ht="24.2" customHeight="1" x14ac:dyDescent="0.2">
      <c r="B135" s="119"/>
      <c r="C135" s="256" t="s">
        <v>188</v>
      </c>
      <c r="D135" s="256" t="s">
        <v>133</v>
      </c>
      <c r="E135" s="257" t="s">
        <v>189</v>
      </c>
      <c r="F135" s="258" t="s">
        <v>190</v>
      </c>
      <c r="G135" s="259" t="s">
        <v>178</v>
      </c>
      <c r="H135" s="260">
        <v>2</v>
      </c>
      <c r="I135" s="120">
        <v>0</v>
      </c>
      <c r="J135" s="261">
        <f>ROUND(I135*H135,2)</f>
        <v>0</v>
      </c>
      <c r="K135" s="258" t="s">
        <v>137</v>
      </c>
      <c r="L135" s="29"/>
      <c r="M135" s="121" t="s">
        <v>3</v>
      </c>
      <c r="N135" s="122" t="s">
        <v>45</v>
      </c>
      <c r="O135" s="123">
        <v>2.3079999999999998</v>
      </c>
      <c r="P135" s="123">
        <f>O135*H135</f>
        <v>4.6159999999999997</v>
      </c>
      <c r="Q135" s="123">
        <v>0</v>
      </c>
      <c r="R135" s="123">
        <f>Q135*H135</f>
        <v>0</v>
      </c>
      <c r="S135" s="123">
        <v>0.14899999999999999</v>
      </c>
      <c r="T135" s="124">
        <f>S135*H135</f>
        <v>0.29799999999999999</v>
      </c>
      <c r="AR135" s="125" t="s">
        <v>138</v>
      </c>
      <c r="AT135" s="125" t="s">
        <v>133</v>
      </c>
      <c r="AU135" s="125" t="s">
        <v>83</v>
      </c>
      <c r="AY135" s="18" t="s">
        <v>130</v>
      </c>
      <c r="BE135" s="126">
        <f>IF(N135="základní",J135,0)</f>
        <v>0</v>
      </c>
      <c r="BF135" s="126">
        <f>IF(N135="snížená",J135,0)</f>
        <v>0</v>
      </c>
      <c r="BG135" s="126">
        <f>IF(N135="zákl. přenesená",J135,0)</f>
        <v>0</v>
      </c>
      <c r="BH135" s="126">
        <f>IF(N135="sníž. přenesená",J135,0)</f>
        <v>0</v>
      </c>
      <c r="BI135" s="126">
        <f>IF(N135="nulová",J135,0)</f>
        <v>0</v>
      </c>
      <c r="BJ135" s="18" t="s">
        <v>81</v>
      </c>
      <c r="BK135" s="126">
        <f>ROUND(I135*H135,2)</f>
        <v>0</v>
      </c>
      <c r="BL135" s="18" t="s">
        <v>138</v>
      </c>
      <c r="BM135" s="125" t="s">
        <v>191</v>
      </c>
    </row>
    <row r="136" spans="2:65" s="1" customFormat="1" x14ac:dyDescent="0.2">
      <c r="B136" s="29"/>
      <c r="D136" s="265" t="s">
        <v>140</v>
      </c>
      <c r="F136" s="266" t="s">
        <v>192</v>
      </c>
      <c r="I136" s="264"/>
      <c r="L136" s="29"/>
      <c r="M136" s="127"/>
      <c r="T136" s="50"/>
      <c r="AT136" s="18" t="s">
        <v>140</v>
      </c>
      <c r="AU136" s="18" t="s">
        <v>83</v>
      </c>
    </row>
    <row r="137" spans="2:65" s="12" customFormat="1" x14ac:dyDescent="0.2">
      <c r="B137" s="128"/>
      <c r="D137" s="262" t="s">
        <v>142</v>
      </c>
      <c r="E137" s="129" t="s">
        <v>3</v>
      </c>
      <c r="F137" s="267" t="s">
        <v>181</v>
      </c>
      <c r="H137" s="129" t="s">
        <v>3</v>
      </c>
      <c r="I137" s="297"/>
      <c r="L137" s="128"/>
      <c r="M137" s="130"/>
      <c r="T137" s="131"/>
      <c r="AT137" s="129" t="s">
        <v>142</v>
      </c>
      <c r="AU137" s="129" t="s">
        <v>83</v>
      </c>
      <c r="AV137" s="12" t="s">
        <v>81</v>
      </c>
      <c r="AW137" s="12" t="s">
        <v>34</v>
      </c>
      <c r="AX137" s="12" t="s">
        <v>74</v>
      </c>
      <c r="AY137" s="129" t="s">
        <v>130</v>
      </c>
    </row>
    <row r="138" spans="2:65" s="12" customFormat="1" x14ac:dyDescent="0.2">
      <c r="B138" s="128"/>
      <c r="D138" s="262" t="s">
        <v>142</v>
      </c>
      <c r="E138" s="129" t="s">
        <v>3</v>
      </c>
      <c r="F138" s="267" t="s">
        <v>182</v>
      </c>
      <c r="H138" s="129" t="s">
        <v>3</v>
      </c>
      <c r="I138" s="297"/>
      <c r="L138" s="128"/>
      <c r="M138" s="130"/>
      <c r="T138" s="131"/>
      <c r="AT138" s="129" t="s">
        <v>142</v>
      </c>
      <c r="AU138" s="129" t="s">
        <v>83</v>
      </c>
      <c r="AV138" s="12" t="s">
        <v>81</v>
      </c>
      <c r="AW138" s="12" t="s">
        <v>34</v>
      </c>
      <c r="AX138" s="12" t="s">
        <v>74</v>
      </c>
      <c r="AY138" s="129" t="s">
        <v>130</v>
      </c>
    </row>
    <row r="139" spans="2:65" s="13" customFormat="1" x14ac:dyDescent="0.2">
      <c r="B139" s="132"/>
      <c r="D139" s="262" t="s">
        <v>142</v>
      </c>
      <c r="E139" s="133" t="s">
        <v>3</v>
      </c>
      <c r="F139" s="268" t="s">
        <v>83</v>
      </c>
      <c r="H139" s="269">
        <v>2</v>
      </c>
      <c r="I139" s="298"/>
      <c r="L139" s="132"/>
      <c r="M139" s="134"/>
      <c r="T139" s="135"/>
      <c r="AT139" s="133" t="s">
        <v>142</v>
      </c>
      <c r="AU139" s="133" t="s">
        <v>83</v>
      </c>
      <c r="AV139" s="13" t="s">
        <v>83</v>
      </c>
      <c r="AW139" s="13" t="s">
        <v>34</v>
      </c>
      <c r="AX139" s="13" t="s">
        <v>74</v>
      </c>
      <c r="AY139" s="133" t="s">
        <v>130</v>
      </c>
    </row>
    <row r="140" spans="2:65" s="14" customFormat="1" x14ac:dyDescent="0.2">
      <c r="B140" s="136"/>
      <c r="D140" s="262" t="s">
        <v>142</v>
      </c>
      <c r="E140" s="137" t="s">
        <v>3</v>
      </c>
      <c r="F140" s="270" t="s">
        <v>145</v>
      </c>
      <c r="H140" s="271">
        <v>2</v>
      </c>
      <c r="I140" s="299"/>
      <c r="L140" s="136"/>
      <c r="M140" s="138"/>
      <c r="T140" s="139"/>
      <c r="AT140" s="137" t="s">
        <v>142</v>
      </c>
      <c r="AU140" s="137" t="s">
        <v>83</v>
      </c>
      <c r="AV140" s="14" t="s">
        <v>138</v>
      </c>
      <c r="AW140" s="14" t="s">
        <v>34</v>
      </c>
      <c r="AX140" s="14" t="s">
        <v>81</v>
      </c>
      <c r="AY140" s="137" t="s">
        <v>130</v>
      </c>
    </row>
    <row r="141" spans="2:65" s="1" customFormat="1" ht="21.75" customHeight="1" x14ac:dyDescent="0.2">
      <c r="B141" s="119"/>
      <c r="C141" s="256" t="s">
        <v>131</v>
      </c>
      <c r="D141" s="256" t="s">
        <v>133</v>
      </c>
      <c r="E141" s="257" t="s">
        <v>193</v>
      </c>
      <c r="F141" s="258" t="s">
        <v>194</v>
      </c>
      <c r="G141" s="259" t="s">
        <v>153</v>
      </c>
      <c r="H141" s="260">
        <v>36.225000000000001</v>
      </c>
      <c r="I141" s="120">
        <v>0</v>
      </c>
      <c r="J141" s="261">
        <f>ROUND(I141*H141,2)</f>
        <v>0</v>
      </c>
      <c r="K141" s="258" t="s">
        <v>137</v>
      </c>
      <c r="L141" s="29"/>
      <c r="M141" s="121" t="s">
        <v>3</v>
      </c>
      <c r="N141" s="122" t="s">
        <v>45</v>
      </c>
      <c r="O141" s="123">
        <v>0.33</v>
      </c>
      <c r="P141" s="123">
        <f>O141*H141</f>
        <v>11.954250000000002</v>
      </c>
      <c r="Q141" s="123">
        <v>0</v>
      </c>
      <c r="R141" s="123">
        <f>Q141*H141</f>
        <v>0</v>
      </c>
      <c r="S141" s="123">
        <v>0.05</v>
      </c>
      <c r="T141" s="124">
        <f>S141*H141</f>
        <v>1.8112500000000002</v>
      </c>
      <c r="AR141" s="125" t="s">
        <v>138</v>
      </c>
      <c r="AT141" s="125" t="s">
        <v>133</v>
      </c>
      <c r="AU141" s="125" t="s">
        <v>83</v>
      </c>
      <c r="AY141" s="18" t="s">
        <v>130</v>
      </c>
      <c r="BE141" s="126">
        <f>IF(N141="základní",J141,0)</f>
        <v>0</v>
      </c>
      <c r="BF141" s="126">
        <f>IF(N141="snížená",J141,0)</f>
        <v>0</v>
      </c>
      <c r="BG141" s="126">
        <f>IF(N141="zákl. přenesená",J141,0)</f>
        <v>0</v>
      </c>
      <c r="BH141" s="126">
        <f>IF(N141="sníž. přenesená",J141,0)</f>
        <v>0</v>
      </c>
      <c r="BI141" s="126">
        <f>IF(N141="nulová",J141,0)</f>
        <v>0</v>
      </c>
      <c r="BJ141" s="18" t="s">
        <v>81</v>
      </c>
      <c r="BK141" s="126">
        <f>ROUND(I141*H141,2)</f>
        <v>0</v>
      </c>
      <c r="BL141" s="18" t="s">
        <v>138</v>
      </c>
      <c r="BM141" s="125" t="s">
        <v>195</v>
      </c>
    </row>
    <row r="142" spans="2:65" s="1" customFormat="1" x14ac:dyDescent="0.2">
      <c r="B142" s="29"/>
      <c r="D142" s="265" t="s">
        <v>140</v>
      </c>
      <c r="F142" s="266" t="s">
        <v>196</v>
      </c>
      <c r="I142" s="264"/>
      <c r="L142" s="29"/>
      <c r="M142" s="127"/>
      <c r="T142" s="50"/>
      <c r="AT142" s="18" t="s">
        <v>140</v>
      </c>
      <c r="AU142" s="18" t="s">
        <v>83</v>
      </c>
    </row>
    <row r="143" spans="2:65" s="12" customFormat="1" x14ac:dyDescent="0.2">
      <c r="B143" s="128"/>
      <c r="D143" s="262" t="s">
        <v>142</v>
      </c>
      <c r="E143" s="129" t="s">
        <v>3</v>
      </c>
      <c r="F143" s="267" t="s">
        <v>197</v>
      </c>
      <c r="H143" s="129" t="s">
        <v>3</v>
      </c>
      <c r="I143" s="297"/>
      <c r="L143" s="128"/>
      <c r="M143" s="130"/>
      <c r="T143" s="131"/>
      <c r="AT143" s="129" t="s">
        <v>142</v>
      </c>
      <c r="AU143" s="129" t="s">
        <v>83</v>
      </c>
      <c r="AV143" s="12" t="s">
        <v>81</v>
      </c>
      <c r="AW143" s="12" t="s">
        <v>34</v>
      </c>
      <c r="AX143" s="12" t="s">
        <v>74</v>
      </c>
      <c r="AY143" s="129" t="s">
        <v>130</v>
      </c>
    </row>
    <row r="144" spans="2:65" s="12" customFormat="1" x14ac:dyDescent="0.2">
      <c r="B144" s="128"/>
      <c r="D144" s="262" t="s">
        <v>142</v>
      </c>
      <c r="E144" s="129" t="s">
        <v>3</v>
      </c>
      <c r="F144" s="267" t="s">
        <v>157</v>
      </c>
      <c r="H144" s="129" t="s">
        <v>3</v>
      </c>
      <c r="I144" s="297"/>
      <c r="L144" s="128"/>
      <c r="M144" s="130"/>
      <c r="T144" s="131"/>
      <c r="AT144" s="129" t="s">
        <v>142</v>
      </c>
      <c r="AU144" s="129" t="s">
        <v>83</v>
      </c>
      <c r="AV144" s="12" t="s">
        <v>81</v>
      </c>
      <c r="AW144" s="12" t="s">
        <v>34</v>
      </c>
      <c r="AX144" s="12" t="s">
        <v>74</v>
      </c>
      <c r="AY144" s="129" t="s">
        <v>130</v>
      </c>
    </row>
    <row r="145" spans="2:65" s="13" customFormat="1" x14ac:dyDescent="0.2">
      <c r="B145" s="132"/>
      <c r="D145" s="262" t="s">
        <v>142</v>
      </c>
      <c r="E145" s="133" t="s">
        <v>3</v>
      </c>
      <c r="F145" s="268" t="s">
        <v>198</v>
      </c>
      <c r="H145" s="269">
        <v>36.225000000000001</v>
      </c>
      <c r="I145" s="298"/>
      <c r="L145" s="132"/>
      <c r="M145" s="134"/>
      <c r="T145" s="135"/>
      <c r="AT145" s="133" t="s">
        <v>142</v>
      </c>
      <c r="AU145" s="133" t="s">
        <v>83</v>
      </c>
      <c r="AV145" s="13" t="s">
        <v>83</v>
      </c>
      <c r="AW145" s="13" t="s">
        <v>34</v>
      </c>
      <c r="AX145" s="13" t="s">
        <v>74</v>
      </c>
      <c r="AY145" s="133" t="s">
        <v>130</v>
      </c>
    </row>
    <row r="146" spans="2:65" s="14" customFormat="1" x14ac:dyDescent="0.2">
      <c r="B146" s="136"/>
      <c r="D146" s="262" t="s">
        <v>142</v>
      </c>
      <c r="E146" s="137" t="s">
        <v>3</v>
      </c>
      <c r="F146" s="270" t="s">
        <v>145</v>
      </c>
      <c r="H146" s="271">
        <v>36.225000000000001</v>
      </c>
      <c r="I146" s="299"/>
      <c r="L146" s="136"/>
      <c r="M146" s="138"/>
      <c r="T146" s="139"/>
      <c r="AT146" s="137" t="s">
        <v>142</v>
      </c>
      <c r="AU146" s="137" t="s">
        <v>83</v>
      </c>
      <c r="AV146" s="14" t="s">
        <v>138</v>
      </c>
      <c r="AW146" s="14" t="s">
        <v>34</v>
      </c>
      <c r="AX146" s="14" t="s">
        <v>81</v>
      </c>
      <c r="AY146" s="137" t="s">
        <v>130</v>
      </c>
    </row>
    <row r="147" spans="2:65" s="1" customFormat="1" ht="24.2" customHeight="1" x14ac:dyDescent="0.2">
      <c r="B147" s="119"/>
      <c r="C147" s="256" t="s">
        <v>199</v>
      </c>
      <c r="D147" s="256" t="s">
        <v>133</v>
      </c>
      <c r="E147" s="257" t="s">
        <v>200</v>
      </c>
      <c r="F147" s="258" t="s">
        <v>201</v>
      </c>
      <c r="G147" s="259" t="s">
        <v>153</v>
      </c>
      <c r="H147" s="260">
        <v>63.152000000000001</v>
      </c>
      <c r="I147" s="120">
        <v>0</v>
      </c>
      <c r="J147" s="261">
        <f>ROUND(I147*H147,2)</f>
        <v>0</v>
      </c>
      <c r="K147" s="258" t="s">
        <v>137</v>
      </c>
      <c r="L147" s="29"/>
      <c r="M147" s="121" t="s">
        <v>3</v>
      </c>
      <c r="N147" s="122" t="s">
        <v>45</v>
      </c>
      <c r="O147" s="123">
        <v>0.26</v>
      </c>
      <c r="P147" s="123">
        <f>O147*H147</f>
        <v>16.419520000000002</v>
      </c>
      <c r="Q147" s="123">
        <v>0</v>
      </c>
      <c r="R147" s="123">
        <f>Q147*H147</f>
        <v>0</v>
      </c>
      <c r="S147" s="123">
        <v>4.5999999999999999E-2</v>
      </c>
      <c r="T147" s="124">
        <f>S147*H147</f>
        <v>2.904992</v>
      </c>
      <c r="AR147" s="125" t="s">
        <v>138</v>
      </c>
      <c r="AT147" s="125" t="s">
        <v>133</v>
      </c>
      <c r="AU147" s="125" t="s">
        <v>83</v>
      </c>
      <c r="AY147" s="18" t="s">
        <v>130</v>
      </c>
      <c r="BE147" s="126">
        <f>IF(N147="základní",J147,0)</f>
        <v>0</v>
      </c>
      <c r="BF147" s="126">
        <f>IF(N147="snížená",J147,0)</f>
        <v>0</v>
      </c>
      <c r="BG147" s="126">
        <f>IF(N147="zákl. přenesená",J147,0)</f>
        <v>0</v>
      </c>
      <c r="BH147" s="126">
        <f>IF(N147="sníž. přenesená",J147,0)</f>
        <v>0</v>
      </c>
      <c r="BI147" s="126">
        <f>IF(N147="nulová",J147,0)</f>
        <v>0</v>
      </c>
      <c r="BJ147" s="18" t="s">
        <v>81</v>
      </c>
      <c r="BK147" s="126">
        <f>ROUND(I147*H147,2)</f>
        <v>0</v>
      </c>
      <c r="BL147" s="18" t="s">
        <v>138</v>
      </c>
      <c r="BM147" s="125" t="s">
        <v>202</v>
      </c>
    </row>
    <row r="148" spans="2:65" s="1" customFormat="1" x14ac:dyDescent="0.2">
      <c r="B148" s="29"/>
      <c r="D148" s="265" t="s">
        <v>140</v>
      </c>
      <c r="F148" s="266" t="s">
        <v>203</v>
      </c>
      <c r="I148" s="264"/>
      <c r="L148" s="29"/>
      <c r="M148" s="127"/>
      <c r="T148" s="50"/>
      <c r="AT148" s="18" t="s">
        <v>140</v>
      </c>
      <c r="AU148" s="18" t="s">
        <v>83</v>
      </c>
    </row>
    <row r="149" spans="2:65" s="12" customFormat="1" x14ac:dyDescent="0.2">
      <c r="B149" s="128"/>
      <c r="D149" s="262" t="s">
        <v>142</v>
      </c>
      <c r="E149" s="129" t="s">
        <v>3</v>
      </c>
      <c r="F149" s="267" t="s">
        <v>204</v>
      </c>
      <c r="H149" s="129" t="s">
        <v>3</v>
      </c>
      <c r="I149" s="297"/>
      <c r="L149" s="128"/>
      <c r="M149" s="130"/>
      <c r="T149" s="131"/>
      <c r="AT149" s="129" t="s">
        <v>142</v>
      </c>
      <c r="AU149" s="129" t="s">
        <v>83</v>
      </c>
      <c r="AV149" s="12" t="s">
        <v>81</v>
      </c>
      <c r="AW149" s="12" t="s">
        <v>34</v>
      </c>
      <c r="AX149" s="12" t="s">
        <v>74</v>
      </c>
      <c r="AY149" s="129" t="s">
        <v>130</v>
      </c>
    </row>
    <row r="150" spans="2:65" s="12" customFormat="1" x14ac:dyDescent="0.2">
      <c r="B150" s="128"/>
      <c r="D150" s="262" t="s">
        <v>142</v>
      </c>
      <c r="E150" s="129" t="s">
        <v>3</v>
      </c>
      <c r="F150" s="267" t="s">
        <v>157</v>
      </c>
      <c r="H150" s="129" t="s">
        <v>3</v>
      </c>
      <c r="I150" s="297"/>
      <c r="L150" s="128"/>
      <c r="M150" s="130"/>
      <c r="T150" s="131"/>
      <c r="AT150" s="129" t="s">
        <v>142</v>
      </c>
      <c r="AU150" s="129" t="s">
        <v>83</v>
      </c>
      <c r="AV150" s="12" t="s">
        <v>81</v>
      </c>
      <c r="AW150" s="12" t="s">
        <v>34</v>
      </c>
      <c r="AX150" s="12" t="s">
        <v>74</v>
      </c>
      <c r="AY150" s="129" t="s">
        <v>130</v>
      </c>
    </row>
    <row r="151" spans="2:65" s="13" customFormat="1" x14ac:dyDescent="0.2">
      <c r="B151" s="132"/>
      <c r="D151" s="262" t="s">
        <v>142</v>
      </c>
      <c r="E151" s="133" t="s">
        <v>3</v>
      </c>
      <c r="F151" s="268" t="s">
        <v>205</v>
      </c>
      <c r="H151" s="269">
        <v>62.66</v>
      </c>
      <c r="I151" s="298"/>
      <c r="L151" s="132"/>
      <c r="M151" s="134"/>
      <c r="T151" s="135"/>
      <c r="AT151" s="133" t="s">
        <v>142</v>
      </c>
      <c r="AU151" s="133" t="s">
        <v>83</v>
      </c>
      <c r="AV151" s="13" t="s">
        <v>83</v>
      </c>
      <c r="AW151" s="13" t="s">
        <v>34</v>
      </c>
      <c r="AX151" s="13" t="s">
        <v>74</v>
      </c>
      <c r="AY151" s="133" t="s">
        <v>130</v>
      </c>
    </row>
    <row r="152" spans="2:65" s="13" customFormat="1" x14ac:dyDescent="0.2">
      <c r="B152" s="132"/>
      <c r="D152" s="262" t="s">
        <v>142</v>
      </c>
      <c r="E152" s="133" t="s">
        <v>3</v>
      </c>
      <c r="F152" s="268" t="s">
        <v>206</v>
      </c>
      <c r="H152" s="269">
        <v>5.5720000000000001</v>
      </c>
      <c r="I152" s="298"/>
      <c r="L152" s="132"/>
      <c r="M152" s="134"/>
      <c r="T152" s="135"/>
      <c r="AT152" s="133" t="s">
        <v>142</v>
      </c>
      <c r="AU152" s="133" t="s">
        <v>83</v>
      </c>
      <c r="AV152" s="13" t="s">
        <v>83</v>
      </c>
      <c r="AW152" s="13" t="s">
        <v>34</v>
      </c>
      <c r="AX152" s="13" t="s">
        <v>74</v>
      </c>
      <c r="AY152" s="133" t="s">
        <v>130</v>
      </c>
    </row>
    <row r="153" spans="2:65" s="13" customFormat="1" x14ac:dyDescent="0.2">
      <c r="B153" s="132"/>
      <c r="D153" s="262" t="s">
        <v>142</v>
      </c>
      <c r="E153" s="133" t="s">
        <v>3</v>
      </c>
      <c r="F153" s="268" t="s">
        <v>207</v>
      </c>
      <c r="H153" s="269">
        <v>-5.08</v>
      </c>
      <c r="I153" s="298"/>
      <c r="L153" s="132"/>
      <c r="M153" s="134"/>
      <c r="T153" s="135"/>
      <c r="AT153" s="133" t="s">
        <v>142</v>
      </c>
      <c r="AU153" s="133" t="s">
        <v>83</v>
      </c>
      <c r="AV153" s="13" t="s">
        <v>83</v>
      </c>
      <c r="AW153" s="13" t="s">
        <v>34</v>
      </c>
      <c r="AX153" s="13" t="s">
        <v>74</v>
      </c>
      <c r="AY153" s="133" t="s">
        <v>130</v>
      </c>
    </row>
    <row r="154" spans="2:65" s="14" customFormat="1" x14ac:dyDescent="0.2">
      <c r="B154" s="136"/>
      <c r="D154" s="262" t="s">
        <v>142</v>
      </c>
      <c r="E154" s="137" t="s">
        <v>3</v>
      </c>
      <c r="F154" s="270" t="s">
        <v>145</v>
      </c>
      <c r="H154" s="271">
        <v>63.152000000000001</v>
      </c>
      <c r="I154" s="299"/>
      <c r="L154" s="136"/>
      <c r="M154" s="138"/>
      <c r="T154" s="139"/>
      <c r="AT154" s="137" t="s">
        <v>142</v>
      </c>
      <c r="AU154" s="137" t="s">
        <v>83</v>
      </c>
      <c r="AV154" s="14" t="s">
        <v>138</v>
      </c>
      <c r="AW154" s="14" t="s">
        <v>34</v>
      </c>
      <c r="AX154" s="14" t="s">
        <v>81</v>
      </c>
      <c r="AY154" s="137" t="s">
        <v>130</v>
      </c>
    </row>
    <row r="155" spans="2:65" s="1" customFormat="1" ht="24.2" customHeight="1" x14ac:dyDescent="0.2">
      <c r="B155" s="119"/>
      <c r="C155" s="256" t="s">
        <v>208</v>
      </c>
      <c r="D155" s="256" t="s">
        <v>133</v>
      </c>
      <c r="E155" s="257" t="s">
        <v>209</v>
      </c>
      <c r="F155" s="258" t="s">
        <v>210</v>
      </c>
      <c r="G155" s="259" t="s">
        <v>153</v>
      </c>
      <c r="H155" s="260">
        <v>15.625</v>
      </c>
      <c r="I155" s="120">
        <v>0</v>
      </c>
      <c r="J155" s="261">
        <f>ROUND(I155*H155,2)</f>
        <v>0</v>
      </c>
      <c r="K155" s="258" t="s">
        <v>137</v>
      </c>
      <c r="L155" s="29"/>
      <c r="M155" s="121" t="s">
        <v>3</v>
      </c>
      <c r="N155" s="122" t="s">
        <v>45</v>
      </c>
      <c r="O155" s="123">
        <v>9.6000000000000002E-2</v>
      </c>
      <c r="P155" s="123">
        <f>O155*H155</f>
        <v>1.5</v>
      </c>
      <c r="Q155" s="123">
        <v>0</v>
      </c>
      <c r="R155" s="123">
        <f>Q155*H155</f>
        <v>0</v>
      </c>
      <c r="S155" s="123">
        <v>2.1999999999999999E-2</v>
      </c>
      <c r="T155" s="124">
        <f>S155*H155</f>
        <v>0.34375</v>
      </c>
      <c r="AR155" s="125" t="s">
        <v>138</v>
      </c>
      <c r="AT155" s="125" t="s">
        <v>133</v>
      </c>
      <c r="AU155" s="125" t="s">
        <v>83</v>
      </c>
      <c r="AY155" s="18" t="s">
        <v>130</v>
      </c>
      <c r="BE155" s="126">
        <f>IF(N155="základní",J155,0)</f>
        <v>0</v>
      </c>
      <c r="BF155" s="126">
        <f>IF(N155="snížená",J155,0)</f>
        <v>0</v>
      </c>
      <c r="BG155" s="126">
        <f>IF(N155="zákl. přenesená",J155,0)</f>
        <v>0</v>
      </c>
      <c r="BH155" s="126">
        <f>IF(N155="sníž. přenesená",J155,0)</f>
        <v>0</v>
      </c>
      <c r="BI155" s="126">
        <f>IF(N155="nulová",J155,0)</f>
        <v>0</v>
      </c>
      <c r="BJ155" s="18" t="s">
        <v>81</v>
      </c>
      <c r="BK155" s="126">
        <f>ROUND(I155*H155,2)</f>
        <v>0</v>
      </c>
      <c r="BL155" s="18" t="s">
        <v>138</v>
      </c>
      <c r="BM155" s="125" t="s">
        <v>211</v>
      </c>
    </row>
    <row r="156" spans="2:65" s="1" customFormat="1" x14ac:dyDescent="0.2">
      <c r="B156" s="29"/>
      <c r="D156" s="265" t="s">
        <v>140</v>
      </c>
      <c r="F156" s="266" t="s">
        <v>212</v>
      </c>
      <c r="I156" s="264"/>
      <c r="L156" s="29"/>
      <c r="M156" s="127"/>
      <c r="T156" s="50"/>
      <c r="AT156" s="18" t="s">
        <v>140</v>
      </c>
      <c r="AU156" s="18" t="s">
        <v>83</v>
      </c>
    </row>
    <row r="157" spans="2:65" s="12" customFormat="1" x14ac:dyDescent="0.2">
      <c r="B157" s="128"/>
      <c r="D157" s="262" t="s">
        <v>142</v>
      </c>
      <c r="E157" s="129" t="s">
        <v>3</v>
      </c>
      <c r="F157" s="267" t="s">
        <v>213</v>
      </c>
      <c r="H157" s="129" t="s">
        <v>3</v>
      </c>
      <c r="I157" s="297"/>
      <c r="L157" s="128"/>
      <c r="M157" s="130"/>
      <c r="T157" s="131"/>
      <c r="AT157" s="129" t="s">
        <v>142</v>
      </c>
      <c r="AU157" s="129" t="s">
        <v>83</v>
      </c>
      <c r="AV157" s="12" t="s">
        <v>81</v>
      </c>
      <c r="AW157" s="12" t="s">
        <v>34</v>
      </c>
      <c r="AX157" s="12" t="s">
        <v>74</v>
      </c>
      <c r="AY157" s="129" t="s">
        <v>130</v>
      </c>
    </row>
    <row r="158" spans="2:65" s="12" customFormat="1" x14ac:dyDescent="0.2">
      <c r="B158" s="128"/>
      <c r="D158" s="262" t="s">
        <v>142</v>
      </c>
      <c r="E158" s="129" t="s">
        <v>3</v>
      </c>
      <c r="F158" s="267" t="s">
        <v>214</v>
      </c>
      <c r="H158" s="129" t="s">
        <v>3</v>
      </c>
      <c r="I158" s="297"/>
      <c r="L158" s="128"/>
      <c r="M158" s="130"/>
      <c r="T158" s="131"/>
      <c r="AT158" s="129" t="s">
        <v>142</v>
      </c>
      <c r="AU158" s="129" t="s">
        <v>83</v>
      </c>
      <c r="AV158" s="12" t="s">
        <v>81</v>
      </c>
      <c r="AW158" s="12" t="s">
        <v>34</v>
      </c>
      <c r="AX158" s="12" t="s">
        <v>74</v>
      </c>
      <c r="AY158" s="129" t="s">
        <v>130</v>
      </c>
    </row>
    <row r="159" spans="2:65" s="13" customFormat="1" x14ac:dyDescent="0.2">
      <c r="B159" s="132"/>
      <c r="D159" s="262" t="s">
        <v>142</v>
      </c>
      <c r="E159" s="133" t="s">
        <v>3</v>
      </c>
      <c r="F159" s="268" t="s">
        <v>215</v>
      </c>
      <c r="H159" s="269">
        <v>15.625</v>
      </c>
      <c r="I159" s="298"/>
      <c r="L159" s="132"/>
      <c r="M159" s="134"/>
      <c r="T159" s="135"/>
      <c r="AT159" s="133" t="s">
        <v>142</v>
      </c>
      <c r="AU159" s="133" t="s">
        <v>83</v>
      </c>
      <c r="AV159" s="13" t="s">
        <v>83</v>
      </c>
      <c r="AW159" s="13" t="s">
        <v>34</v>
      </c>
      <c r="AX159" s="13" t="s">
        <v>74</v>
      </c>
      <c r="AY159" s="133" t="s">
        <v>130</v>
      </c>
    </row>
    <row r="160" spans="2:65" s="14" customFormat="1" x14ac:dyDescent="0.2">
      <c r="B160" s="136"/>
      <c r="D160" s="262" t="s">
        <v>142</v>
      </c>
      <c r="E160" s="137" t="s">
        <v>3</v>
      </c>
      <c r="F160" s="270" t="s">
        <v>145</v>
      </c>
      <c r="H160" s="271">
        <v>15.625</v>
      </c>
      <c r="I160" s="299"/>
      <c r="L160" s="136"/>
      <c r="M160" s="138"/>
      <c r="T160" s="139"/>
      <c r="AT160" s="137" t="s">
        <v>142</v>
      </c>
      <c r="AU160" s="137" t="s">
        <v>83</v>
      </c>
      <c r="AV160" s="14" t="s">
        <v>138</v>
      </c>
      <c r="AW160" s="14" t="s">
        <v>34</v>
      </c>
      <c r="AX160" s="14" t="s">
        <v>81</v>
      </c>
      <c r="AY160" s="137" t="s">
        <v>130</v>
      </c>
    </row>
    <row r="161" spans="2:65" s="1" customFormat="1" ht="24.2" customHeight="1" x14ac:dyDescent="0.2">
      <c r="B161" s="119"/>
      <c r="C161" s="256" t="s">
        <v>9</v>
      </c>
      <c r="D161" s="256" t="s">
        <v>133</v>
      </c>
      <c r="E161" s="257" t="s">
        <v>216</v>
      </c>
      <c r="F161" s="258" t="s">
        <v>217</v>
      </c>
      <c r="G161" s="259" t="s">
        <v>153</v>
      </c>
      <c r="H161" s="260">
        <v>1.36</v>
      </c>
      <c r="I161" s="120">
        <v>0</v>
      </c>
      <c r="J161" s="261">
        <f>ROUND(I161*H161,2)</f>
        <v>0</v>
      </c>
      <c r="K161" s="258" t="s">
        <v>137</v>
      </c>
      <c r="L161" s="29"/>
      <c r="M161" s="121" t="s">
        <v>3</v>
      </c>
      <c r="N161" s="122" t="s">
        <v>45</v>
      </c>
      <c r="O161" s="123">
        <v>0.48</v>
      </c>
      <c r="P161" s="123">
        <f>O161*H161</f>
        <v>0.65280000000000005</v>
      </c>
      <c r="Q161" s="123">
        <v>0</v>
      </c>
      <c r="R161" s="123">
        <f>Q161*H161</f>
        <v>0</v>
      </c>
      <c r="S161" s="123">
        <v>6.8000000000000005E-2</v>
      </c>
      <c r="T161" s="124">
        <f>S161*H161</f>
        <v>9.2480000000000007E-2</v>
      </c>
      <c r="AR161" s="125" t="s">
        <v>138</v>
      </c>
      <c r="AT161" s="125" t="s">
        <v>133</v>
      </c>
      <c r="AU161" s="125" t="s">
        <v>83</v>
      </c>
      <c r="AY161" s="18" t="s">
        <v>130</v>
      </c>
      <c r="BE161" s="126">
        <f>IF(N161="základní",J161,0)</f>
        <v>0</v>
      </c>
      <c r="BF161" s="126">
        <f>IF(N161="snížená",J161,0)</f>
        <v>0</v>
      </c>
      <c r="BG161" s="126">
        <f>IF(N161="zákl. přenesená",J161,0)</f>
        <v>0</v>
      </c>
      <c r="BH161" s="126">
        <f>IF(N161="sníž. přenesená",J161,0)</f>
        <v>0</v>
      </c>
      <c r="BI161" s="126">
        <f>IF(N161="nulová",J161,0)</f>
        <v>0</v>
      </c>
      <c r="BJ161" s="18" t="s">
        <v>81</v>
      </c>
      <c r="BK161" s="126">
        <f>ROUND(I161*H161,2)</f>
        <v>0</v>
      </c>
      <c r="BL161" s="18" t="s">
        <v>138</v>
      </c>
      <c r="BM161" s="125" t="s">
        <v>218</v>
      </c>
    </row>
    <row r="162" spans="2:65" s="1" customFormat="1" x14ac:dyDescent="0.2">
      <c r="B162" s="29"/>
      <c r="D162" s="265" t="s">
        <v>140</v>
      </c>
      <c r="F162" s="266" t="s">
        <v>219</v>
      </c>
      <c r="I162" s="264"/>
      <c r="L162" s="29"/>
      <c r="M162" s="127"/>
      <c r="T162" s="50"/>
      <c r="AT162" s="18" t="s">
        <v>140</v>
      </c>
      <c r="AU162" s="18" t="s">
        <v>83</v>
      </c>
    </row>
    <row r="163" spans="2:65" s="12" customFormat="1" x14ac:dyDescent="0.2">
      <c r="B163" s="128"/>
      <c r="D163" s="262" t="s">
        <v>142</v>
      </c>
      <c r="E163" s="129" t="s">
        <v>3</v>
      </c>
      <c r="F163" s="267" t="s">
        <v>220</v>
      </c>
      <c r="H163" s="129" t="s">
        <v>3</v>
      </c>
      <c r="I163" s="297"/>
      <c r="L163" s="128"/>
      <c r="M163" s="130"/>
      <c r="T163" s="131"/>
      <c r="AT163" s="129" t="s">
        <v>142</v>
      </c>
      <c r="AU163" s="129" t="s">
        <v>83</v>
      </c>
      <c r="AV163" s="12" t="s">
        <v>81</v>
      </c>
      <c r="AW163" s="12" t="s">
        <v>34</v>
      </c>
      <c r="AX163" s="12" t="s">
        <v>74</v>
      </c>
      <c r="AY163" s="129" t="s">
        <v>130</v>
      </c>
    </row>
    <row r="164" spans="2:65" s="13" customFormat="1" x14ac:dyDescent="0.2">
      <c r="B164" s="132"/>
      <c r="D164" s="262" t="s">
        <v>142</v>
      </c>
      <c r="E164" s="133" t="s">
        <v>3</v>
      </c>
      <c r="F164" s="268" t="s">
        <v>221</v>
      </c>
      <c r="H164" s="269">
        <v>1.36</v>
      </c>
      <c r="I164" s="298"/>
      <c r="L164" s="132"/>
      <c r="M164" s="134"/>
      <c r="T164" s="135"/>
      <c r="AT164" s="133" t="s">
        <v>142</v>
      </c>
      <c r="AU164" s="133" t="s">
        <v>83</v>
      </c>
      <c r="AV164" s="13" t="s">
        <v>83</v>
      </c>
      <c r="AW164" s="13" t="s">
        <v>34</v>
      </c>
      <c r="AX164" s="13" t="s">
        <v>74</v>
      </c>
      <c r="AY164" s="133" t="s">
        <v>130</v>
      </c>
    </row>
    <row r="165" spans="2:65" s="14" customFormat="1" x14ac:dyDescent="0.2">
      <c r="B165" s="136"/>
      <c r="D165" s="262" t="s">
        <v>142</v>
      </c>
      <c r="E165" s="137" t="s">
        <v>3</v>
      </c>
      <c r="F165" s="270" t="s">
        <v>145</v>
      </c>
      <c r="H165" s="271">
        <v>1.36</v>
      </c>
      <c r="I165" s="299"/>
      <c r="L165" s="136"/>
      <c r="M165" s="138"/>
      <c r="T165" s="139"/>
      <c r="AT165" s="137" t="s">
        <v>142</v>
      </c>
      <c r="AU165" s="137" t="s">
        <v>83</v>
      </c>
      <c r="AV165" s="14" t="s">
        <v>138</v>
      </c>
      <c r="AW165" s="14" t="s">
        <v>34</v>
      </c>
      <c r="AX165" s="14" t="s">
        <v>81</v>
      </c>
      <c r="AY165" s="137" t="s">
        <v>130</v>
      </c>
    </row>
    <row r="166" spans="2:65" s="11" customFormat="1" ht="22.9" customHeight="1" x14ac:dyDescent="0.2">
      <c r="B166" s="110"/>
      <c r="D166" s="111" t="s">
        <v>73</v>
      </c>
      <c r="E166" s="118" t="s">
        <v>222</v>
      </c>
      <c r="F166" s="118" t="s">
        <v>223</v>
      </c>
      <c r="I166" s="296"/>
      <c r="J166" s="280">
        <f>BK166</f>
        <v>0</v>
      </c>
      <c r="L166" s="110"/>
      <c r="M166" s="113"/>
      <c r="P166" s="114">
        <f>SUM(P167:P181)</f>
        <v>67.27989500000001</v>
      </c>
      <c r="R166" s="114">
        <f>SUM(R167:R181)</f>
        <v>0</v>
      </c>
      <c r="T166" s="115">
        <f>SUM(T167:T181)</f>
        <v>0</v>
      </c>
      <c r="AR166" s="111" t="s">
        <v>81</v>
      </c>
      <c r="AT166" s="116" t="s">
        <v>73</v>
      </c>
      <c r="AU166" s="116" t="s">
        <v>81</v>
      </c>
      <c r="AY166" s="111" t="s">
        <v>130</v>
      </c>
      <c r="BK166" s="117">
        <f>SUM(BK167:BK181)</f>
        <v>0</v>
      </c>
    </row>
    <row r="167" spans="2:65" s="1" customFormat="1" ht="24.2" customHeight="1" x14ac:dyDescent="0.2">
      <c r="B167" s="119"/>
      <c r="C167" s="256" t="s">
        <v>224</v>
      </c>
      <c r="D167" s="256" t="s">
        <v>133</v>
      </c>
      <c r="E167" s="257" t="s">
        <v>225</v>
      </c>
      <c r="F167" s="258" t="s">
        <v>226</v>
      </c>
      <c r="G167" s="259" t="s">
        <v>227</v>
      </c>
      <c r="H167" s="260">
        <v>19.847000000000001</v>
      </c>
      <c r="I167" s="120">
        <v>0</v>
      </c>
      <c r="J167" s="261">
        <f>ROUND(I167*H167,2)</f>
        <v>0</v>
      </c>
      <c r="K167" s="258" t="s">
        <v>137</v>
      </c>
      <c r="L167" s="29"/>
      <c r="M167" s="121" t="s">
        <v>3</v>
      </c>
      <c r="N167" s="122" t="s">
        <v>45</v>
      </c>
      <c r="O167" s="123">
        <v>2.42</v>
      </c>
      <c r="P167" s="123">
        <f>O167*H167</f>
        <v>48.029740000000004</v>
      </c>
      <c r="Q167" s="123">
        <v>0</v>
      </c>
      <c r="R167" s="123">
        <f>Q167*H167</f>
        <v>0</v>
      </c>
      <c r="S167" s="123">
        <v>0</v>
      </c>
      <c r="T167" s="124">
        <f>S167*H167</f>
        <v>0</v>
      </c>
      <c r="AR167" s="125" t="s">
        <v>138</v>
      </c>
      <c r="AT167" s="125" t="s">
        <v>133</v>
      </c>
      <c r="AU167" s="125" t="s">
        <v>83</v>
      </c>
      <c r="AY167" s="18" t="s">
        <v>130</v>
      </c>
      <c r="BE167" s="126">
        <f>IF(N167="základní",J167,0)</f>
        <v>0</v>
      </c>
      <c r="BF167" s="126">
        <f>IF(N167="snížená",J167,0)</f>
        <v>0</v>
      </c>
      <c r="BG167" s="126">
        <f>IF(N167="zákl. přenesená",J167,0)</f>
        <v>0</v>
      </c>
      <c r="BH167" s="126">
        <f>IF(N167="sníž. přenesená",J167,0)</f>
        <v>0</v>
      </c>
      <c r="BI167" s="126">
        <f>IF(N167="nulová",J167,0)</f>
        <v>0</v>
      </c>
      <c r="BJ167" s="18" t="s">
        <v>81</v>
      </c>
      <c r="BK167" s="126">
        <f>ROUND(I167*H167,2)</f>
        <v>0</v>
      </c>
      <c r="BL167" s="18" t="s">
        <v>138</v>
      </c>
      <c r="BM167" s="125" t="s">
        <v>228</v>
      </c>
    </row>
    <row r="168" spans="2:65" s="1" customFormat="1" x14ac:dyDescent="0.2">
      <c r="B168" s="29"/>
      <c r="D168" s="265" t="s">
        <v>140</v>
      </c>
      <c r="F168" s="266" t="s">
        <v>229</v>
      </c>
      <c r="I168" s="264"/>
      <c r="L168" s="29"/>
      <c r="M168" s="127"/>
      <c r="T168" s="50"/>
      <c r="AT168" s="18" t="s">
        <v>140</v>
      </c>
      <c r="AU168" s="18" t="s">
        <v>83</v>
      </c>
    </row>
    <row r="169" spans="2:65" s="1" customFormat="1" ht="24.2" customHeight="1" x14ac:dyDescent="0.2">
      <c r="B169" s="119"/>
      <c r="C169" s="256" t="s">
        <v>230</v>
      </c>
      <c r="D169" s="256" t="s">
        <v>133</v>
      </c>
      <c r="E169" s="257" t="s">
        <v>231</v>
      </c>
      <c r="F169" s="258" t="s">
        <v>232</v>
      </c>
      <c r="G169" s="259" t="s">
        <v>227</v>
      </c>
      <c r="H169" s="260">
        <v>1.498</v>
      </c>
      <c r="I169" s="120">
        <v>0</v>
      </c>
      <c r="J169" s="261">
        <f>ROUND(I169*H169,2)</f>
        <v>0</v>
      </c>
      <c r="K169" s="258" t="s">
        <v>137</v>
      </c>
      <c r="L169" s="29"/>
      <c r="M169" s="121" t="s">
        <v>3</v>
      </c>
      <c r="N169" s="122" t="s">
        <v>45</v>
      </c>
      <c r="O169" s="123">
        <v>10.3</v>
      </c>
      <c r="P169" s="123">
        <f>O169*H169</f>
        <v>15.429400000000001</v>
      </c>
      <c r="Q169" s="123">
        <v>0</v>
      </c>
      <c r="R169" s="123">
        <f>Q169*H169</f>
        <v>0</v>
      </c>
      <c r="S169" s="123">
        <v>0</v>
      </c>
      <c r="T169" s="124">
        <f>S169*H169</f>
        <v>0</v>
      </c>
      <c r="AR169" s="125" t="s">
        <v>138</v>
      </c>
      <c r="AT169" s="125" t="s">
        <v>133</v>
      </c>
      <c r="AU169" s="125" t="s">
        <v>83</v>
      </c>
      <c r="AY169" s="18" t="s">
        <v>130</v>
      </c>
      <c r="BE169" s="126">
        <f>IF(N169="základní",J169,0)</f>
        <v>0</v>
      </c>
      <c r="BF169" s="126">
        <f>IF(N169="snížená",J169,0)</f>
        <v>0</v>
      </c>
      <c r="BG169" s="126">
        <f>IF(N169="zákl. přenesená",J169,0)</f>
        <v>0</v>
      </c>
      <c r="BH169" s="126">
        <f>IF(N169="sníž. přenesená",J169,0)</f>
        <v>0</v>
      </c>
      <c r="BI169" s="126">
        <f>IF(N169="nulová",J169,0)</f>
        <v>0</v>
      </c>
      <c r="BJ169" s="18" t="s">
        <v>81</v>
      </c>
      <c r="BK169" s="126">
        <f>ROUND(I169*H169,2)</f>
        <v>0</v>
      </c>
      <c r="BL169" s="18" t="s">
        <v>138</v>
      </c>
      <c r="BM169" s="125" t="s">
        <v>233</v>
      </c>
    </row>
    <row r="170" spans="2:65" s="1" customFormat="1" x14ac:dyDescent="0.2">
      <c r="B170" s="29"/>
      <c r="D170" s="265" t="s">
        <v>140</v>
      </c>
      <c r="F170" s="266" t="s">
        <v>234</v>
      </c>
      <c r="I170" s="264"/>
      <c r="L170" s="29"/>
      <c r="M170" s="127"/>
      <c r="T170" s="50"/>
      <c r="AT170" s="18" t="s">
        <v>140</v>
      </c>
      <c r="AU170" s="18" t="s">
        <v>83</v>
      </c>
    </row>
    <row r="171" spans="2:65" s="1" customFormat="1" ht="21.75" customHeight="1" x14ac:dyDescent="0.2">
      <c r="B171" s="119"/>
      <c r="C171" s="256" t="s">
        <v>235</v>
      </c>
      <c r="D171" s="256" t="s">
        <v>133</v>
      </c>
      <c r="E171" s="257" t="s">
        <v>236</v>
      </c>
      <c r="F171" s="258" t="s">
        <v>237</v>
      </c>
      <c r="G171" s="259" t="s">
        <v>227</v>
      </c>
      <c r="H171" s="260">
        <v>21.344999999999999</v>
      </c>
      <c r="I171" s="120">
        <v>0</v>
      </c>
      <c r="J171" s="261">
        <f>ROUND(I171*H171,2)</f>
        <v>0</v>
      </c>
      <c r="K171" s="258" t="s">
        <v>137</v>
      </c>
      <c r="L171" s="29"/>
      <c r="M171" s="121" t="s">
        <v>3</v>
      </c>
      <c r="N171" s="122" t="s">
        <v>45</v>
      </c>
      <c r="O171" s="123">
        <v>0.125</v>
      </c>
      <c r="P171" s="123">
        <f>O171*H171</f>
        <v>2.6681249999999999</v>
      </c>
      <c r="Q171" s="123">
        <v>0</v>
      </c>
      <c r="R171" s="123">
        <f>Q171*H171</f>
        <v>0</v>
      </c>
      <c r="S171" s="123">
        <v>0</v>
      </c>
      <c r="T171" s="124">
        <f>S171*H171</f>
        <v>0</v>
      </c>
      <c r="AR171" s="125" t="s">
        <v>138</v>
      </c>
      <c r="AT171" s="125" t="s">
        <v>133</v>
      </c>
      <c r="AU171" s="125" t="s">
        <v>83</v>
      </c>
      <c r="AY171" s="18" t="s">
        <v>130</v>
      </c>
      <c r="BE171" s="126">
        <f>IF(N171="základní",J171,0)</f>
        <v>0</v>
      </c>
      <c r="BF171" s="126">
        <f>IF(N171="snížená",J171,0)</f>
        <v>0</v>
      </c>
      <c r="BG171" s="126">
        <f>IF(N171="zákl. přenesená",J171,0)</f>
        <v>0</v>
      </c>
      <c r="BH171" s="126">
        <f>IF(N171="sníž. přenesená",J171,0)</f>
        <v>0</v>
      </c>
      <c r="BI171" s="126">
        <f>IF(N171="nulová",J171,0)</f>
        <v>0</v>
      </c>
      <c r="BJ171" s="18" t="s">
        <v>81</v>
      </c>
      <c r="BK171" s="126">
        <f>ROUND(I171*H171,2)</f>
        <v>0</v>
      </c>
      <c r="BL171" s="18" t="s">
        <v>138</v>
      </c>
      <c r="BM171" s="125" t="s">
        <v>238</v>
      </c>
    </row>
    <row r="172" spans="2:65" s="1" customFormat="1" x14ac:dyDescent="0.2">
      <c r="B172" s="29"/>
      <c r="D172" s="265" t="s">
        <v>140</v>
      </c>
      <c r="F172" s="266" t="s">
        <v>239</v>
      </c>
      <c r="I172" s="264"/>
      <c r="L172" s="29"/>
      <c r="M172" s="127"/>
      <c r="T172" s="50"/>
      <c r="AT172" s="18" t="s">
        <v>140</v>
      </c>
      <c r="AU172" s="18" t="s">
        <v>83</v>
      </c>
    </row>
    <row r="173" spans="2:65" s="1" customFormat="1" ht="24.2" customHeight="1" x14ac:dyDescent="0.2">
      <c r="B173" s="119"/>
      <c r="C173" s="256" t="s">
        <v>240</v>
      </c>
      <c r="D173" s="256" t="s">
        <v>133</v>
      </c>
      <c r="E173" s="257" t="s">
        <v>241</v>
      </c>
      <c r="F173" s="258" t="s">
        <v>242</v>
      </c>
      <c r="G173" s="259" t="s">
        <v>227</v>
      </c>
      <c r="H173" s="260">
        <v>192.10499999999999</v>
      </c>
      <c r="I173" s="120">
        <v>0</v>
      </c>
      <c r="J173" s="261">
        <f>ROUND(I173*H173,2)</f>
        <v>0</v>
      </c>
      <c r="K173" s="258" t="s">
        <v>137</v>
      </c>
      <c r="L173" s="29"/>
      <c r="M173" s="121" t="s">
        <v>3</v>
      </c>
      <c r="N173" s="122" t="s">
        <v>45</v>
      </c>
      <c r="O173" s="123">
        <v>6.0000000000000001E-3</v>
      </c>
      <c r="P173" s="123">
        <f>O173*H173</f>
        <v>1.15263</v>
      </c>
      <c r="Q173" s="123">
        <v>0</v>
      </c>
      <c r="R173" s="123">
        <f>Q173*H173</f>
        <v>0</v>
      </c>
      <c r="S173" s="123">
        <v>0</v>
      </c>
      <c r="T173" s="124">
        <f>S173*H173</f>
        <v>0</v>
      </c>
      <c r="AR173" s="125" t="s">
        <v>138</v>
      </c>
      <c r="AT173" s="125" t="s">
        <v>133</v>
      </c>
      <c r="AU173" s="125" t="s">
        <v>83</v>
      </c>
      <c r="AY173" s="18" t="s">
        <v>130</v>
      </c>
      <c r="BE173" s="126">
        <f>IF(N173="základní",J173,0)</f>
        <v>0</v>
      </c>
      <c r="BF173" s="126">
        <f>IF(N173="snížená",J173,0)</f>
        <v>0</v>
      </c>
      <c r="BG173" s="126">
        <f>IF(N173="zákl. přenesená",J173,0)</f>
        <v>0</v>
      </c>
      <c r="BH173" s="126">
        <f>IF(N173="sníž. přenesená",J173,0)</f>
        <v>0</v>
      </c>
      <c r="BI173" s="126">
        <f>IF(N173="nulová",J173,0)</f>
        <v>0</v>
      </c>
      <c r="BJ173" s="18" t="s">
        <v>81</v>
      </c>
      <c r="BK173" s="126">
        <f>ROUND(I173*H173,2)</f>
        <v>0</v>
      </c>
      <c r="BL173" s="18" t="s">
        <v>138</v>
      </c>
      <c r="BM173" s="125" t="s">
        <v>243</v>
      </c>
    </row>
    <row r="174" spans="2:65" s="1" customFormat="1" x14ac:dyDescent="0.2">
      <c r="B174" s="29"/>
      <c r="D174" s="265" t="s">
        <v>140</v>
      </c>
      <c r="F174" s="266" t="s">
        <v>244</v>
      </c>
      <c r="I174" s="264"/>
      <c r="L174" s="29"/>
      <c r="M174" s="127"/>
      <c r="T174" s="50"/>
      <c r="AT174" s="18" t="s">
        <v>140</v>
      </c>
      <c r="AU174" s="18" t="s">
        <v>83</v>
      </c>
    </row>
    <row r="175" spans="2:65" s="13" customFormat="1" x14ac:dyDescent="0.2">
      <c r="B175" s="132"/>
      <c r="D175" s="262" t="s">
        <v>142</v>
      </c>
      <c r="F175" s="268" t="s">
        <v>245</v>
      </c>
      <c r="H175" s="269">
        <v>192.10499999999999</v>
      </c>
      <c r="I175" s="298"/>
      <c r="L175" s="132"/>
      <c r="M175" s="134"/>
      <c r="T175" s="135"/>
      <c r="AT175" s="133" t="s">
        <v>142</v>
      </c>
      <c r="AU175" s="133" t="s">
        <v>83</v>
      </c>
      <c r="AV175" s="13" t="s">
        <v>83</v>
      </c>
      <c r="AW175" s="13" t="s">
        <v>4</v>
      </c>
      <c r="AX175" s="13" t="s">
        <v>81</v>
      </c>
      <c r="AY175" s="133" t="s">
        <v>130</v>
      </c>
    </row>
    <row r="176" spans="2:65" s="1" customFormat="1" ht="24.2" customHeight="1" x14ac:dyDescent="0.2">
      <c r="B176" s="119"/>
      <c r="C176" s="256" t="s">
        <v>246</v>
      </c>
      <c r="D176" s="256" t="s">
        <v>133</v>
      </c>
      <c r="E176" s="257" t="s">
        <v>247</v>
      </c>
      <c r="F176" s="258" t="s">
        <v>248</v>
      </c>
      <c r="G176" s="259" t="s">
        <v>227</v>
      </c>
      <c r="H176" s="260">
        <v>1.601</v>
      </c>
      <c r="I176" s="120">
        <v>0</v>
      </c>
      <c r="J176" s="261">
        <f>ROUND(I176*H176,2)</f>
        <v>0</v>
      </c>
      <c r="K176" s="258" t="s">
        <v>137</v>
      </c>
      <c r="L176" s="29"/>
      <c r="M176" s="121" t="s">
        <v>3</v>
      </c>
      <c r="N176" s="122" t="s">
        <v>45</v>
      </c>
      <c r="O176" s="123">
        <v>0</v>
      </c>
      <c r="P176" s="123">
        <f>O176*H176</f>
        <v>0</v>
      </c>
      <c r="Q176" s="123">
        <v>0</v>
      </c>
      <c r="R176" s="123">
        <f>Q176*H176</f>
        <v>0</v>
      </c>
      <c r="S176" s="123">
        <v>0</v>
      </c>
      <c r="T176" s="124">
        <f>S176*H176</f>
        <v>0</v>
      </c>
      <c r="AR176" s="125" t="s">
        <v>138</v>
      </c>
      <c r="AT176" s="125" t="s">
        <v>133</v>
      </c>
      <c r="AU176" s="125" t="s">
        <v>83</v>
      </c>
      <c r="AY176" s="18" t="s">
        <v>130</v>
      </c>
      <c r="BE176" s="126">
        <f>IF(N176="základní",J176,0)</f>
        <v>0</v>
      </c>
      <c r="BF176" s="126">
        <f>IF(N176="snížená",J176,0)</f>
        <v>0</v>
      </c>
      <c r="BG176" s="126">
        <f>IF(N176="zákl. přenesená",J176,0)</f>
        <v>0</v>
      </c>
      <c r="BH176" s="126">
        <f>IF(N176="sníž. přenesená",J176,0)</f>
        <v>0</v>
      </c>
      <c r="BI176" s="126">
        <f>IF(N176="nulová",J176,0)</f>
        <v>0</v>
      </c>
      <c r="BJ176" s="18" t="s">
        <v>81</v>
      </c>
      <c r="BK176" s="126">
        <f>ROUND(I176*H176,2)</f>
        <v>0</v>
      </c>
      <c r="BL176" s="18" t="s">
        <v>138</v>
      </c>
      <c r="BM176" s="125" t="s">
        <v>249</v>
      </c>
    </row>
    <row r="177" spans="2:65" s="1" customFormat="1" x14ac:dyDescent="0.2">
      <c r="B177" s="29"/>
      <c r="D177" s="265" t="s">
        <v>140</v>
      </c>
      <c r="F177" s="266" t="s">
        <v>250</v>
      </c>
      <c r="I177" s="264"/>
      <c r="L177" s="29"/>
      <c r="M177" s="127"/>
      <c r="T177" s="50"/>
      <c r="AT177" s="18" t="s">
        <v>140</v>
      </c>
      <c r="AU177" s="18" t="s">
        <v>83</v>
      </c>
    </row>
    <row r="178" spans="2:65" s="13" customFormat="1" x14ac:dyDescent="0.2">
      <c r="B178" s="132"/>
      <c r="D178" s="262" t="s">
        <v>142</v>
      </c>
      <c r="F178" s="268" t="s">
        <v>251</v>
      </c>
      <c r="H178" s="269">
        <v>1.601</v>
      </c>
      <c r="I178" s="298"/>
      <c r="L178" s="132"/>
      <c r="M178" s="134"/>
      <c r="T178" s="135"/>
      <c r="AT178" s="133" t="s">
        <v>142</v>
      </c>
      <c r="AU178" s="133" t="s">
        <v>83</v>
      </c>
      <c r="AV178" s="13" t="s">
        <v>83</v>
      </c>
      <c r="AW178" s="13" t="s">
        <v>4</v>
      </c>
      <c r="AX178" s="13" t="s">
        <v>81</v>
      </c>
      <c r="AY178" s="133" t="s">
        <v>130</v>
      </c>
    </row>
    <row r="179" spans="2:65" s="1" customFormat="1" ht="24.2" customHeight="1" x14ac:dyDescent="0.2">
      <c r="B179" s="119"/>
      <c r="C179" s="256" t="s">
        <v>252</v>
      </c>
      <c r="D179" s="256" t="s">
        <v>133</v>
      </c>
      <c r="E179" s="257" t="s">
        <v>253</v>
      </c>
      <c r="F179" s="258" t="s">
        <v>254</v>
      </c>
      <c r="G179" s="259" t="s">
        <v>227</v>
      </c>
      <c r="H179" s="260">
        <v>19.744</v>
      </c>
      <c r="I179" s="120">
        <v>0</v>
      </c>
      <c r="J179" s="261">
        <f>ROUND(I179*H179,2)</f>
        <v>0</v>
      </c>
      <c r="K179" s="258" t="s">
        <v>137</v>
      </c>
      <c r="L179" s="29"/>
      <c r="M179" s="121" t="s">
        <v>3</v>
      </c>
      <c r="N179" s="122" t="s">
        <v>45</v>
      </c>
      <c r="O179" s="123">
        <v>0</v>
      </c>
      <c r="P179" s="123">
        <f>O179*H179</f>
        <v>0</v>
      </c>
      <c r="Q179" s="123">
        <v>0</v>
      </c>
      <c r="R179" s="123">
        <f>Q179*H179</f>
        <v>0</v>
      </c>
      <c r="S179" s="123">
        <v>0</v>
      </c>
      <c r="T179" s="124">
        <f>S179*H179</f>
        <v>0</v>
      </c>
      <c r="AR179" s="125" t="s">
        <v>138</v>
      </c>
      <c r="AT179" s="125" t="s">
        <v>133</v>
      </c>
      <c r="AU179" s="125" t="s">
        <v>83</v>
      </c>
      <c r="AY179" s="18" t="s">
        <v>130</v>
      </c>
      <c r="BE179" s="126">
        <f>IF(N179="základní",J179,0)</f>
        <v>0</v>
      </c>
      <c r="BF179" s="126">
        <f>IF(N179="snížená",J179,0)</f>
        <v>0</v>
      </c>
      <c r="BG179" s="126">
        <f>IF(N179="zákl. přenesená",J179,0)</f>
        <v>0</v>
      </c>
      <c r="BH179" s="126">
        <f>IF(N179="sníž. přenesená",J179,0)</f>
        <v>0</v>
      </c>
      <c r="BI179" s="126">
        <f>IF(N179="nulová",J179,0)</f>
        <v>0</v>
      </c>
      <c r="BJ179" s="18" t="s">
        <v>81</v>
      </c>
      <c r="BK179" s="126">
        <f>ROUND(I179*H179,2)</f>
        <v>0</v>
      </c>
      <c r="BL179" s="18" t="s">
        <v>138</v>
      </c>
      <c r="BM179" s="125" t="s">
        <v>255</v>
      </c>
    </row>
    <row r="180" spans="2:65" s="1" customFormat="1" x14ac:dyDescent="0.2">
      <c r="B180" s="29"/>
      <c r="D180" s="265" t="s">
        <v>140</v>
      </c>
      <c r="F180" s="266" t="s">
        <v>256</v>
      </c>
      <c r="I180" s="264"/>
      <c r="L180" s="29"/>
      <c r="M180" s="127"/>
      <c r="T180" s="50"/>
      <c r="AT180" s="18" t="s">
        <v>140</v>
      </c>
      <c r="AU180" s="18" t="s">
        <v>83</v>
      </c>
    </row>
    <row r="181" spans="2:65" s="13" customFormat="1" x14ac:dyDescent="0.2">
      <c r="B181" s="132"/>
      <c r="D181" s="262" t="s">
        <v>142</v>
      </c>
      <c r="F181" s="268" t="s">
        <v>257</v>
      </c>
      <c r="H181" s="269">
        <v>19.744</v>
      </c>
      <c r="I181" s="298"/>
      <c r="L181" s="132"/>
      <c r="M181" s="134"/>
      <c r="T181" s="135"/>
      <c r="AT181" s="133" t="s">
        <v>142</v>
      </c>
      <c r="AU181" s="133" t="s">
        <v>83</v>
      </c>
      <c r="AV181" s="13" t="s">
        <v>83</v>
      </c>
      <c r="AW181" s="13" t="s">
        <v>4</v>
      </c>
      <c r="AX181" s="13" t="s">
        <v>81</v>
      </c>
      <c r="AY181" s="133" t="s">
        <v>130</v>
      </c>
    </row>
    <row r="182" spans="2:65" s="11" customFormat="1" ht="25.9" customHeight="1" x14ac:dyDescent="0.2">
      <c r="B182" s="110"/>
      <c r="D182" s="111" t="s">
        <v>73</v>
      </c>
      <c r="E182" s="112" t="s">
        <v>258</v>
      </c>
      <c r="F182" s="112" t="s">
        <v>259</v>
      </c>
      <c r="I182" s="296"/>
      <c r="J182" s="255">
        <f>BK182</f>
        <v>0</v>
      </c>
      <c r="L182" s="110"/>
      <c r="M182" s="113"/>
      <c r="P182" s="114">
        <f>P183+P190+P197+P204</f>
        <v>63.323999999999998</v>
      </c>
      <c r="R182" s="114">
        <f>R183+R190+R197+R204</f>
        <v>0</v>
      </c>
      <c r="T182" s="115">
        <f>T183+T190+T197+T204</f>
        <v>2.5684800000000001</v>
      </c>
      <c r="AR182" s="111" t="s">
        <v>83</v>
      </c>
      <c r="AT182" s="116" t="s">
        <v>73</v>
      </c>
      <c r="AU182" s="116" t="s">
        <v>74</v>
      </c>
      <c r="AY182" s="111" t="s">
        <v>130</v>
      </c>
      <c r="BK182" s="117">
        <f>BK183+BK190+BK197+BK204</f>
        <v>0</v>
      </c>
    </row>
    <row r="183" spans="2:65" s="11" customFormat="1" ht="22.9" customHeight="1" x14ac:dyDescent="0.2">
      <c r="B183" s="110"/>
      <c r="D183" s="111" t="s">
        <v>73</v>
      </c>
      <c r="E183" s="118" t="s">
        <v>260</v>
      </c>
      <c r="F183" s="118" t="s">
        <v>261</v>
      </c>
      <c r="I183" s="296"/>
      <c r="J183" s="280">
        <f>BK183</f>
        <v>0</v>
      </c>
      <c r="L183" s="110"/>
      <c r="M183" s="113"/>
      <c r="P183" s="114">
        <f>SUM(P184:P189)</f>
        <v>4.992</v>
      </c>
      <c r="R183" s="114">
        <f>SUM(R184:R189)</f>
        <v>0</v>
      </c>
      <c r="T183" s="115">
        <f>SUM(T184:T189)</f>
        <v>1.4976</v>
      </c>
      <c r="AR183" s="111" t="s">
        <v>83</v>
      </c>
      <c r="AT183" s="116" t="s">
        <v>73</v>
      </c>
      <c r="AU183" s="116" t="s">
        <v>81</v>
      </c>
      <c r="AY183" s="111" t="s">
        <v>130</v>
      </c>
      <c r="BK183" s="117">
        <f>SUM(BK184:BK189)</f>
        <v>0</v>
      </c>
    </row>
    <row r="184" spans="2:65" s="1" customFormat="1" ht="24.2" customHeight="1" x14ac:dyDescent="0.2">
      <c r="B184" s="119"/>
      <c r="C184" s="256" t="s">
        <v>262</v>
      </c>
      <c r="D184" s="256" t="s">
        <v>133</v>
      </c>
      <c r="E184" s="257" t="s">
        <v>263</v>
      </c>
      <c r="F184" s="258" t="s">
        <v>264</v>
      </c>
      <c r="G184" s="259" t="s">
        <v>153</v>
      </c>
      <c r="H184" s="260">
        <v>83.2</v>
      </c>
      <c r="I184" s="120">
        <v>0</v>
      </c>
      <c r="J184" s="261">
        <f>ROUND(I184*H184,2)</f>
        <v>0</v>
      </c>
      <c r="K184" s="258" t="s">
        <v>137</v>
      </c>
      <c r="L184" s="29"/>
      <c r="M184" s="121" t="s">
        <v>3</v>
      </c>
      <c r="N184" s="122" t="s">
        <v>45</v>
      </c>
      <c r="O184" s="123">
        <v>0.06</v>
      </c>
      <c r="P184" s="123">
        <f>O184*H184</f>
        <v>4.992</v>
      </c>
      <c r="Q184" s="123">
        <v>0</v>
      </c>
      <c r="R184" s="123">
        <f>Q184*H184</f>
        <v>0</v>
      </c>
      <c r="S184" s="123">
        <v>1.7999999999999999E-2</v>
      </c>
      <c r="T184" s="124">
        <f>S184*H184</f>
        <v>1.4976</v>
      </c>
      <c r="AR184" s="125" t="s">
        <v>240</v>
      </c>
      <c r="AT184" s="125" t="s">
        <v>133</v>
      </c>
      <c r="AU184" s="125" t="s">
        <v>83</v>
      </c>
      <c r="AY184" s="18" t="s">
        <v>130</v>
      </c>
      <c r="BE184" s="126">
        <f>IF(N184="základní",J184,0)</f>
        <v>0</v>
      </c>
      <c r="BF184" s="126">
        <f>IF(N184="snížená",J184,0)</f>
        <v>0</v>
      </c>
      <c r="BG184" s="126">
        <f>IF(N184="zákl. přenesená",J184,0)</f>
        <v>0</v>
      </c>
      <c r="BH184" s="126">
        <f>IF(N184="sníž. přenesená",J184,0)</f>
        <v>0</v>
      </c>
      <c r="BI184" s="126">
        <f>IF(N184="nulová",J184,0)</f>
        <v>0</v>
      </c>
      <c r="BJ184" s="18" t="s">
        <v>81</v>
      </c>
      <c r="BK184" s="126">
        <f>ROUND(I184*H184,2)</f>
        <v>0</v>
      </c>
      <c r="BL184" s="18" t="s">
        <v>240</v>
      </c>
      <c r="BM184" s="125" t="s">
        <v>265</v>
      </c>
    </row>
    <row r="185" spans="2:65" s="1" customFormat="1" x14ac:dyDescent="0.2">
      <c r="B185" s="29"/>
      <c r="D185" s="265" t="s">
        <v>140</v>
      </c>
      <c r="F185" s="266" t="s">
        <v>266</v>
      </c>
      <c r="I185" s="264"/>
      <c r="L185" s="29"/>
      <c r="M185" s="127"/>
      <c r="T185" s="50"/>
      <c r="AT185" s="18" t="s">
        <v>140</v>
      </c>
      <c r="AU185" s="18" t="s">
        <v>83</v>
      </c>
    </row>
    <row r="186" spans="2:65" s="12" customFormat="1" x14ac:dyDescent="0.2">
      <c r="B186" s="128"/>
      <c r="D186" s="262" t="s">
        <v>142</v>
      </c>
      <c r="E186" s="129" t="s">
        <v>3</v>
      </c>
      <c r="F186" s="267" t="s">
        <v>267</v>
      </c>
      <c r="H186" s="129" t="s">
        <v>3</v>
      </c>
      <c r="I186" s="297"/>
      <c r="L186" s="128"/>
      <c r="M186" s="130"/>
      <c r="T186" s="131"/>
      <c r="AT186" s="129" t="s">
        <v>142</v>
      </c>
      <c r="AU186" s="129" t="s">
        <v>83</v>
      </c>
      <c r="AV186" s="12" t="s">
        <v>81</v>
      </c>
      <c r="AW186" s="12" t="s">
        <v>34</v>
      </c>
      <c r="AX186" s="12" t="s">
        <v>74</v>
      </c>
      <c r="AY186" s="129" t="s">
        <v>130</v>
      </c>
    </row>
    <row r="187" spans="2:65" s="12" customFormat="1" x14ac:dyDescent="0.2">
      <c r="B187" s="128"/>
      <c r="D187" s="262" t="s">
        <v>142</v>
      </c>
      <c r="E187" s="129" t="s">
        <v>3</v>
      </c>
      <c r="F187" s="267" t="s">
        <v>268</v>
      </c>
      <c r="H187" s="129" t="s">
        <v>3</v>
      </c>
      <c r="I187" s="297"/>
      <c r="L187" s="128"/>
      <c r="M187" s="130"/>
      <c r="T187" s="131"/>
      <c r="AT187" s="129" t="s">
        <v>142</v>
      </c>
      <c r="AU187" s="129" t="s">
        <v>83</v>
      </c>
      <c r="AV187" s="12" t="s">
        <v>81</v>
      </c>
      <c r="AW187" s="12" t="s">
        <v>34</v>
      </c>
      <c r="AX187" s="12" t="s">
        <v>74</v>
      </c>
      <c r="AY187" s="129" t="s">
        <v>130</v>
      </c>
    </row>
    <row r="188" spans="2:65" s="13" customFormat="1" x14ac:dyDescent="0.2">
      <c r="B188" s="132"/>
      <c r="D188" s="262" t="s">
        <v>142</v>
      </c>
      <c r="E188" s="133" t="s">
        <v>3</v>
      </c>
      <c r="F188" s="268" t="s">
        <v>269</v>
      </c>
      <c r="H188" s="269">
        <v>83.2</v>
      </c>
      <c r="I188" s="298"/>
      <c r="L188" s="132"/>
      <c r="M188" s="134"/>
      <c r="T188" s="135"/>
      <c r="AT188" s="133" t="s">
        <v>142</v>
      </c>
      <c r="AU188" s="133" t="s">
        <v>83</v>
      </c>
      <c r="AV188" s="13" t="s">
        <v>83</v>
      </c>
      <c r="AW188" s="13" t="s">
        <v>34</v>
      </c>
      <c r="AX188" s="13" t="s">
        <v>74</v>
      </c>
      <c r="AY188" s="133" t="s">
        <v>130</v>
      </c>
    </row>
    <row r="189" spans="2:65" s="14" customFormat="1" x14ac:dyDescent="0.2">
      <c r="B189" s="136"/>
      <c r="D189" s="262" t="s">
        <v>142</v>
      </c>
      <c r="E189" s="137" t="s">
        <v>3</v>
      </c>
      <c r="F189" s="270" t="s">
        <v>145</v>
      </c>
      <c r="H189" s="271">
        <v>83.2</v>
      </c>
      <c r="I189" s="299"/>
      <c r="L189" s="136"/>
      <c r="M189" s="138"/>
      <c r="T189" s="139"/>
      <c r="AT189" s="137" t="s">
        <v>142</v>
      </c>
      <c r="AU189" s="137" t="s">
        <v>83</v>
      </c>
      <c r="AV189" s="14" t="s">
        <v>138</v>
      </c>
      <c r="AW189" s="14" t="s">
        <v>34</v>
      </c>
      <c r="AX189" s="14" t="s">
        <v>81</v>
      </c>
      <c r="AY189" s="137" t="s">
        <v>130</v>
      </c>
    </row>
    <row r="190" spans="2:65" s="11" customFormat="1" ht="22.9" customHeight="1" x14ac:dyDescent="0.2">
      <c r="B190" s="110"/>
      <c r="D190" s="111" t="s">
        <v>73</v>
      </c>
      <c r="E190" s="118" t="s">
        <v>270</v>
      </c>
      <c r="F190" s="118" t="s">
        <v>271</v>
      </c>
      <c r="I190" s="296"/>
      <c r="J190" s="280">
        <f>BK190</f>
        <v>0</v>
      </c>
      <c r="L190" s="110"/>
      <c r="M190" s="113"/>
      <c r="P190" s="114">
        <f>SUM(P191:P196)</f>
        <v>0.74399999999999999</v>
      </c>
      <c r="R190" s="114">
        <f>SUM(R191:R196)</f>
        <v>0</v>
      </c>
      <c r="T190" s="115">
        <f>SUM(T191:T196)</f>
        <v>5.5120000000000002E-2</v>
      </c>
      <c r="AR190" s="111" t="s">
        <v>83</v>
      </c>
      <c r="AT190" s="116" t="s">
        <v>73</v>
      </c>
      <c r="AU190" s="116" t="s">
        <v>81</v>
      </c>
      <c r="AY190" s="111" t="s">
        <v>130</v>
      </c>
      <c r="BK190" s="117">
        <f>SUM(BK191:BK196)</f>
        <v>0</v>
      </c>
    </row>
    <row r="191" spans="2:65" s="1" customFormat="1" ht="16.5" customHeight="1" x14ac:dyDescent="0.2">
      <c r="B191" s="119"/>
      <c r="C191" s="256" t="s">
        <v>272</v>
      </c>
      <c r="D191" s="256" t="s">
        <v>133</v>
      </c>
      <c r="E191" s="257" t="s">
        <v>273</v>
      </c>
      <c r="F191" s="258" t="s">
        <v>274</v>
      </c>
      <c r="G191" s="259" t="s">
        <v>178</v>
      </c>
      <c r="H191" s="260">
        <v>2</v>
      </c>
      <c r="I191" s="120">
        <v>0</v>
      </c>
      <c r="J191" s="261">
        <f>ROUND(I191*H191,2)</f>
        <v>0</v>
      </c>
      <c r="K191" s="258" t="s">
        <v>137</v>
      </c>
      <c r="L191" s="29"/>
      <c r="M191" s="121" t="s">
        <v>3</v>
      </c>
      <c r="N191" s="122" t="s">
        <v>45</v>
      </c>
      <c r="O191" s="123">
        <v>0.372</v>
      </c>
      <c r="P191" s="123">
        <f>O191*H191</f>
        <v>0.74399999999999999</v>
      </c>
      <c r="Q191" s="123">
        <v>0</v>
      </c>
      <c r="R191" s="123">
        <f>Q191*H191</f>
        <v>0</v>
      </c>
      <c r="S191" s="123">
        <v>2.7560000000000001E-2</v>
      </c>
      <c r="T191" s="124">
        <f>S191*H191</f>
        <v>5.5120000000000002E-2</v>
      </c>
      <c r="AR191" s="125" t="s">
        <v>240</v>
      </c>
      <c r="AT191" s="125" t="s">
        <v>133</v>
      </c>
      <c r="AU191" s="125" t="s">
        <v>83</v>
      </c>
      <c r="AY191" s="18" t="s">
        <v>130</v>
      </c>
      <c r="BE191" s="126">
        <f>IF(N191="základní",J191,0)</f>
        <v>0</v>
      </c>
      <c r="BF191" s="126">
        <f>IF(N191="snížená",J191,0)</f>
        <v>0</v>
      </c>
      <c r="BG191" s="126">
        <f>IF(N191="zákl. přenesená",J191,0)</f>
        <v>0</v>
      </c>
      <c r="BH191" s="126">
        <f>IF(N191="sníž. přenesená",J191,0)</f>
        <v>0</v>
      </c>
      <c r="BI191" s="126">
        <f>IF(N191="nulová",J191,0)</f>
        <v>0</v>
      </c>
      <c r="BJ191" s="18" t="s">
        <v>81</v>
      </c>
      <c r="BK191" s="126">
        <f>ROUND(I191*H191,2)</f>
        <v>0</v>
      </c>
      <c r="BL191" s="18" t="s">
        <v>240</v>
      </c>
      <c r="BM191" s="125" t="s">
        <v>275</v>
      </c>
    </row>
    <row r="192" spans="2:65" s="1" customFormat="1" x14ac:dyDescent="0.2">
      <c r="B192" s="29"/>
      <c r="D192" s="265" t="s">
        <v>140</v>
      </c>
      <c r="F192" s="266" t="s">
        <v>276</v>
      </c>
      <c r="I192" s="264"/>
      <c r="L192" s="29"/>
      <c r="M192" s="127"/>
      <c r="T192" s="50"/>
      <c r="AT192" s="18" t="s">
        <v>140</v>
      </c>
      <c r="AU192" s="18" t="s">
        <v>83</v>
      </c>
    </row>
    <row r="193" spans="2:65" s="12" customFormat="1" x14ac:dyDescent="0.2">
      <c r="B193" s="128"/>
      <c r="D193" s="262" t="s">
        <v>142</v>
      </c>
      <c r="E193" s="129" t="s">
        <v>3</v>
      </c>
      <c r="F193" s="267" t="s">
        <v>277</v>
      </c>
      <c r="H193" s="129" t="s">
        <v>3</v>
      </c>
      <c r="I193" s="297"/>
      <c r="L193" s="128"/>
      <c r="M193" s="130"/>
      <c r="T193" s="131"/>
      <c r="AT193" s="129" t="s">
        <v>142</v>
      </c>
      <c r="AU193" s="129" t="s">
        <v>83</v>
      </c>
      <c r="AV193" s="12" t="s">
        <v>81</v>
      </c>
      <c r="AW193" s="12" t="s">
        <v>34</v>
      </c>
      <c r="AX193" s="12" t="s">
        <v>74</v>
      </c>
      <c r="AY193" s="129" t="s">
        <v>130</v>
      </c>
    </row>
    <row r="194" spans="2:65" s="12" customFormat="1" x14ac:dyDescent="0.2">
      <c r="B194" s="128"/>
      <c r="D194" s="262" t="s">
        <v>142</v>
      </c>
      <c r="E194" s="129" t="s">
        <v>3</v>
      </c>
      <c r="F194" s="267" t="s">
        <v>157</v>
      </c>
      <c r="H194" s="129" t="s">
        <v>3</v>
      </c>
      <c r="I194" s="297"/>
      <c r="L194" s="128"/>
      <c r="M194" s="130"/>
      <c r="T194" s="131"/>
      <c r="AT194" s="129" t="s">
        <v>142</v>
      </c>
      <c r="AU194" s="129" t="s">
        <v>83</v>
      </c>
      <c r="AV194" s="12" t="s">
        <v>81</v>
      </c>
      <c r="AW194" s="12" t="s">
        <v>34</v>
      </c>
      <c r="AX194" s="12" t="s">
        <v>74</v>
      </c>
      <c r="AY194" s="129" t="s">
        <v>130</v>
      </c>
    </row>
    <row r="195" spans="2:65" s="13" customFormat="1" x14ac:dyDescent="0.2">
      <c r="B195" s="132"/>
      <c r="D195" s="262" t="s">
        <v>142</v>
      </c>
      <c r="E195" s="133" t="s">
        <v>3</v>
      </c>
      <c r="F195" s="268" t="s">
        <v>83</v>
      </c>
      <c r="H195" s="269">
        <v>2</v>
      </c>
      <c r="I195" s="298"/>
      <c r="L195" s="132"/>
      <c r="M195" s="134"/>
      <c r="T195" s="135"/>
      <c r="AT195" s="133" t="s">
        <v>142</v>
      </c>
      <c r="AU195" s="133" t="s">
        <v>83</v>
      </c>
      <c r="AV195" s="13" t="s">
        <v>83</v>
      </c>
      <c r="AW195" s="13" t="s">
        <v>34</v>
      </c>
      <c r="AX195" s="13" t="s">
        <v>74</v>
      </c>
      <c r="AY195" s="133" t="s">
        <v>130</v>
      </c>
    </row>
    <row r="196" spans="2:65" s="14" customFormat="1" x14ac:dyDescent="0.2">
      <c r="B196" s="136"/>
      <c r="D196" s="262" t="s">
        <v>142</v>
      </c>
      <c r="E196" s="137" t="s">
        <v>3</v>
      </c>
      <c r="F196" s="270" t="s">
        <v>145</v>
      </c>
      <c r="H196" s="271">
        <v>2</v>
      </c>
      <c r="I196" s="299"/>
      <c r="L196" s="136"/>
      <c r="M196" s="138"/>
      <c r="T196" s="139"/>
      <c r="AT196" s="137" t="s">
        <v>142</v>
      </c>
      <c r="AU196" s="137" t="s">
        <v>83</v>
      </c>
      <c r="AV196" s="14" t="s">
        <v>138</v>
      </c>
      <c r="AW196" s="14" t="s">
        <v>34</v>
      </c>
      <c r="AX196" s="14" t="s">
        <v>81</v>
      </c>
      <c r="AY196" s="137" t="s">
        <v>130</v>
      </c>
    </row>
    <row r="197" spans="2:65" s="11" customFormat="1" ht="22.9" customHeight="1" x14ac:dyDescent="0.2">
      <c r="B197" s="110"/>
      <c r="D197" s="111" t="s">
        <v>73</v>
      </c>
      <c r="E197" s="118" t="s">
        <v>278</v>
      </c>
      <c r="F197" s="118" t="s">
        <v>279</v>
      </c>
      <c r="I197" s="296"/>
      <c r="J197" s="280">
        <f>BK197</f>
        <v>0</v>
      </c>
      <c r="L197" s="110"/>
      <c r="M197" s="113"/>
      <c r="P197" s="114">
        <f>SUM(P198:P203)</f>
        <v>0.58799999999999997</v>
      </c>
      <c r="R197" s="114">
        <f>SUM(R198:R203)</f>
        <v>0</v>
      </c>
      <c r="T197" s="115">
        <f>SUM(T198:T203)</f>
        <v>1.576E-2</v>
      </c>
      <c r="AR197" s="111" t="s">
        <v>83</v>
      </c>
      <c r="AT197" s="116" t="s">
        <v>73</v>
      </c>
      <c r="AU197" s="116" t="s">
        <v>81</v>
      </c>
      <c r="AY197" s="111" t="s">
        <v>130</v>
      </c>
      <c r="BK197" s="117">
        <f>SUM(BK198:BK203)</f>
        <v>0</v>
      </c>
    </row>
    <row r="198" spans="2:65" s="1" customFormat="1" ht="16.5" customHeight="1" x14ac:dyDescent="0.2">
      <c r="B198" s="119"/>
      <c r="C198" s="256" t="s">
        <v>8</v>
      </c>
      <c r="D198" s="256" t="s">
        <v>133</v>
      </c>
      <c r="E198" s="257" t="s">
        <v>280</v>
      </c>
      <c r="F198" s="258" t="s">
        <v>281</v>
      </c>
      <c r="G198" s="259" t="s">
        <v>162</v>
      </c>
      <c r="H198" s="260">
        <v>4</v>
      </c>
      <c r="I198" s="120">
        <v>0</v>
      </c>
      <c r="J198" s="261">
        <f>ROUND(I198*H198,2)</f>
        <v>0</v>
      </c>
      <c r="K198" s="258" t="s">
        <v>137</v>
      </c>
      <c r="L198" s="29"/>
      <c r="M198" s="121" t="s">
        <v>3</v>
      </c>
      <c r="N198" s="122" t="s">
        <v>45</v>
      </c>
      <c r="O198" s="123">
        <v>0.14699999999999999</v>
      </c>
      <c r="P198" s="123">
        <f>O198*H198</f>
        <v>0.58799999999999997</v>
      </c>
      <c r="Q198" s="123">
        <v>0</v>
      </c>
      <c r="R198" s="123">
        <f>Q198*H198</f>
        <v>0</v>
      </c>
      <c r="S198" s="123">
        <v>3.9399999999999999E-3</v>
      </c>
      <c r="T198" s="124">
        <f>S198*H198</f>
        <v>1.576E-2</v>
      </c>
      <c r="AR198" s="125" t="s">
        <v>240</v>
      </c>
      <c r="AT198" s="125" t="s">
        <v>133</v>
      </c>
      <c r="AU198" s="125" t="s">
        <v>83</v>
      </c>
      <c r="AY198" s="18" t="s">
        <v>130</v>
      </c>
      <c r="BE198" s="126">
        <f>IF(N198="základní",J198,0)</f>
        <v>0</v>
      </c>
      <c r="BF198" s="126">
        <f>IF(N198="snížená",J198,0)</f>
        <v>0</v>
      </c>
      <c r="BG198" s="126">
        <f>IF(N198="zákl. přenesená",J198,0)</f>
        <v>0</v>
      </c>
      <c r="BH198" s="126">
        <f>IF(N198="sníž. přenesená",J198,0)</f>
        <v>0</v>
      </c>
      <c r="BI198" s="126">
        <f>IF(N198="nulová",J198,0)</f>
        <v>0</v>
      </c>
      <c r="BJ198" s="18" t="s">
        <v>81</v>
      </c>
      <c r="BK198" s="126">
        <f>ROUND(I198*H198,2)</f>
        <v>0</v>
      </c>
      <c r="BL198" s="18" t="s">
        <v>240</v>
      </c>
      <c r="BM198" s="125" t="s">
        <v>282</v>
      </c>
    </row>
    <row r="199" spans="2:65" s="1" customFormat="1" x14ac:dyDescent="0.2">
      <c r="B199" s="29"/>
      <c r="D199" s="265" t="s">
        <v>140</v>
      </c>
      <c r="F199" s="266" t="s">
        <v>283</v>
      </c>
      <c r="I199" s="264"/>
      <c r="L199" s="29"/>
      <c r="M199" s="127"/>
      <c r="T199" s="50"/>
      <c r="AT199" s="18" t="s">
        <v>140</v>
      </c>
      <c r="AU199" s="18" t="s">
        <v>83</v>
      </c>
    </row>
    <row r="200" spans="2:65" s="12" customFormat="1" x14ac:dyDescent="0.2">
      <c r="B200" s="128"/>
      <c r="D200" s="262" t="s">
        <v>142</v>
      </c>
      <c r="E200" s="129" t="s">
        <v>3</v>
      </c>
      <c r="F200" s="267" t="s">
        <v>284</v>
      </c>
      <c r="H200" s="129" t="s">
        <v>3</v>
      </c>
      <c r="I200" s="297"/>
      <c r="L200" s="128"/>
      <c r="M200" s="130"/>
      <c r="T200" s="131"/>
      <c r="AT200" s="129" t="s">
        <v>142</v>
      </c>
      <c r="AU200" s="129" t="s">
        <v>83</v>
      </c>
      <c r="AV200" s="12" t="s">
        <v>81</v>
      </c>
      <c r="AW200" s="12" t="s">
        <v>34</v>
      </c>
      <c r="AX200" s="12" t="s">
        <v>74</v>
      </c>
      <c r="AY200" s="129" t="s">
        <v>130</v>
      </c>
    </row>
    <row r="201" spans="2:65" s="12" customFormat="1" x14ac:dyDescent="0.2">
      <c r="B201" s="128"/>
      <c r="D201" s="262" t="s">
        <v>142</v>
      </c>
      <c r="E201" s="129" t="s">
        <v>3</v>
      </c>
      <c r="F201" s="267" t="s">
        <v>285</v>
      </c>
      <c r="H201" s="129" t="s">
        <v>3</v>
      </c>
      <c r="I201" s="297"/>
      <c r="L201" s="128"/>
      <c r="M201" s="130"/>
      <c r="T201" s="131"/>
      <c r="AT201" s="129" t="s">
        <v>142</v>
      </c>
      <c r="AU201" s="129" t="s">
        <v>83</v>
      </c>
      <c r="AV201" s="12" t="s">
        <v>81</v>
      </c>
      <c r="AW201" s="12" t="s">
        <v>34</v>
      </c>
      <c r="AX201" s="12" t="s">
        <v>74</v>
      </c>
      <c r="AY201" s="129" t="s">
        <v>130</v>
      </c>
    </row>
    <row r="202" spans="2:65" s="13" customFormat="1" x14ac:dyDescent="0.2">
      <c r="B202" s="132"/>
      <c r="D202" s="262" t="s">
        <v>142</v>
      </c>
      <c r="E202" s="133" t="s">
        <v>3</v>
      </c>
      <c r="F202" s="268" t="s">
        <v>286</v>
      </c>
      <c r="H202" s="269">
        <v>4</v>
      </c>
      <c r="I202" s="298"/>
      <c r="L202" s="132"/>
      <c r="M202" s="134"/>
      <c r="T202" s="135"/>
      <c r="AT202" s="133" t="s">
        <v>142</v>
      </c>
      <c r="AU202" s="133" t="s">
        <v>83</v>
      </c>
      <c r="AV202" s="13" t="s">
        <v>83</v>
      </c>
      <c r="AW202" s="13" t="s">
        <v>34</v>
      </c>
      <c r="AX202" s="13" t="s">
        <v>74</v>
      </c>
      <c r="AY202" s="133" t="s">
        <v>130</v>
      </c>
    </row>
    <row r="203" spans="2:65" s="14" customFormat="1" x14ac:dyDescent="0.2">
      <c r="B203" s="136"/>
      <c r="D203" s="262" t="s">
        <v>142</v>
      </c>
      <c r="E203" s="137" t="s">
        <v>3</v>
      </c>
      <c r="F203" s="270" t="s">
        <v>145</v>
      </c>
      <c r="H203" s="271">
        <v>4</v>
      </c>
      <c r="I203" s="299"/>
      <c r="L203" s="136"/>
      <c r="M203" s="138"/>
      <c r="T203" s="139"/>
      <c r="AT203" s="137" t="s">
        <v>142</v>
      </c>
      <c r="AU203" s="137" t="s">
        <v>83</v>
      </c>
      <c r="AV203" s="14" t="s">
        <v>138</v>
      </c>
      <c r="AW203" s="14" t="s">
        <v>34</v>
      </c>
      <c r="AX203" s="14" t="s">
        <v>81</v>
      </c>
      <c r="AY203" s="137" t="s">
        <v>130</v>
      </c>
    </row>
    <row r="204" spans="2:65" s="11" customFormat="1" ht="22.9" customHeight="1" x14ac:dyDescent="0.2">
      <c r="B204" s="110"/>
      <c r="D204" s="111" t="s">
        <v>73</v>
      </c>
      <c r="E204" s="118" t="s">
        <v>287</v>
      </c>
      <c r="F204" s="118" t="s">
        <v>288</v>
      </c>
      <c r="I204" s="296"/>
      <c r="J204" s="280">
        <f>BK204</f>
        <v>0</v>
      </c>
      <c r="L204" s="110"/>
      <c r="M204" s="113"/>
      <c r="P204" s="114">
        <f>SUM(P205:P210)</f>
        <v>57</v>
      </c>
      <c r="R204" s="114">
        <f>SUM(R205:R210)</f>
        <v>0</v>
      </c>
      <c r="T204" s="115">
        <f>SUM(T205:T210)</f>
        <v>1</v>
      </c>
      <c r="AR204" s="111" t="s">
        <v>83</v>
      </c>
      <c r="AT204" s="116" t="s">
        <v>73</v>
      </c>
      <c r="AU204" s="116" t="s">
        <v>81</v>
      </c>
      <c r="AY204" s="111" t="s">
        <v>130</v>
      </c>
      <c r="BK204" s="117">
        <f>SUM(BK205:BK210)</f>
        <v>0</v>
      </c>
    </row>
    <row r="205" spans="2:65" s="1" customFormat="1" ht="16.5" customHeight="1" x14ac:dyDescent="0.2">
      <c r="B205" s="119"/>
      <c r="C205" s="256" t="s">
        <v>289</v>
      </c>
      <c r="D205" s="256" t="s">
        <v>133</v>
      </c>
      <c r="E205" s="257" t="s">
        <v>290</v>
      </c>
      <c r="F205" s="258" t="s">
        <v>291</v>
      </c>
      <c r="G205" s="259" t="s">
        <v>292</v>
      </c>
      <c r="H205" s="260">
        <v>1000</v>
      </c>
      <c r="I205" s="120">
        <v>0</v>
      </c>
      <c r="J205" s="261">
        <f>ROUND(I205*H205,2)</f>
        <v>0</v>
      </c>
      <c r="K205" s="258" t="s">
        <v>137</v>
      </c>
      <c r="L205" s="29"/>
      <c r="M205" s="121" t="s">
        <v>3</v>
      </c>
      <c r="N205" s="122" t="s">
        <v>45</v>
      </c>
      <c r="O205" s="123">
        <v>5.7000000000000002E-2</v>
      </c>
      <c r="P205" s="123">
        <f>O205*H205</f>
        <v>57</v>
      </c>
      <c r="Q205" s="123">
        <v>0</v>
      </c>
      <c r="R205" s="123">
        <f>Q205*H205</f>
        <v>0</v>
      </c>
      <c r="S205" s="123">
        <v>1E-3</v>
      </c>
      <c r="T205" s="124">
        <f>S205*H205</f>
        <v>1</v>
      </c>
      <c r="AR205" s="125" t="s">
        <v>240</v>
      </c>
      <c r="AT205" s="125" t="s">
        <v>133</v>
      </c>
      <c r="AU205" s="125" t="s">
        <v>83</v>
      </c>
      <c r="AY205" s="18" t="s">
        <v>130</v>
      </c>
      <c r="BE205" s="126">
        <f>IF(N205="základní",J205,0)</f>
        <v>0</v>
      </c>
      <c r="BF205" s="126">
        <f>IF(N205="snížená",J205,0)</f>
        <v>0</v>
      </c>
      <c r="BG205" s="126">
        <f>IF(N205="zákl. přenesená",J205,0)</f>
        <v>0</v>
      </c>
      <c r="BH205" s="126">
        <f>IF(N205="sníž. přenesená",J205,0)</f>
        <v>0</v>
      </c>
      <c r="BI205" s="126">
        <f>IF(N205="nulová",J205,0)</f>
        <v>0</v>
      </c>
      <c r="BJ205" s="18" t="s">
        <v>81</v>
      </c>
      <c r="BK205" s="126">
        <f>ROUND(I205*H205,2)</f>
        <v>0</v>
      </c>
      <c r="BL205" s="18" t="s">
        <v>240</v>
      </c>
      <c r="BM205" s="125" t="s">
        <v>293</v>
      </c>
    </row>
    <row r="206" spans="2:65" s="1" customFormat="1" x14ac:dyDescent="0.2">
      <c r="B206" s="29"/>
      <c r="D206" s="265" t="s">
        <v>140</v>
      </c>
      <c r="F206" s="266" t="s">
        <v>294</v>
      </c>
      <c r="I206" s="264"/>
      <c r="L206" s="29"/>
      <c r="M206" s="127"/>
      <c r="T206" s="50"/>
      <c r="AT206" s="18" t="s">
        <v>140</v>
      </c>
      <c r="AU206" s="18" t="s">
        <v>83</v>
      </c>
    </row>
    <row r="207" spans="2:65" s="12" customFormat="1" x14ac:dyDescent="0.2">
      <c r="B207" s="128"/>
      <c r="D207" s="262" t="s">
        <v>142</v>
      </c>
      <c r="E207" s="129" t="s">
        <v>3</v>
      </c>
      <c r="F207" s="267" t="s">
        <v>295</v>
      </c>
      <c r="H207" s="129" t="s">
        <v>3</v>
      </c>
      <c r="I207" s="297"/>
      <c r="L207" s="128"/>
      <c r="M207" s="130"/>
      <c r="T207" s="131"/>
      <c r="AT207" s="129" t="s">
        <v>142</v>
      </c>
      <c r="AU207" s="129" t="s">
        <v>83</v>
      </c>
      <c r="AV207" s="12" t="s">
        <v>81</v>
      </c>
      <c r="AW207" s="12" t="s">
        <v>34</v>
      </c>
      <c r="AX207" s="12" t="s">
        <v>74</v>
      </c>
      <c r="AY207" s="129" t="s">
        <v>130</v>
      </c>
    </row>
    <row r="208" spans="2:65" s="12" customFormat="1" x14ac:dyDescent="0.2">
      <c r="B208" s="128"/>
      <c r="D208" s="262" t="s">
        <v>142</v>
      </c>
      <c r="E208" s="129" t="s">
        <v>3</v>
      </c>
      <c r="F208" s="267" t="s">
        <v>296</v>
      </c>
      <c r="H208" s="129" t="s">
        <v>3</v>
      </c>
      <c r="I208" s="297"/>
      <c r="L208" s="128"/>
      <c r="M208" s="130"/>
      <c r="T208" s="131"/>
      <c r="AT208" s="129" t="s">
        <v>142</v>
      </c>
      <c r="AU208" s="129" t="s">
        <v>83</v>
      </c>
      <c r="AV208" s="12" t="s">
        <v>81</v>
      </c>
      <c r="AW208" s="12" t="s">
        <v>34</v>
      </c>
      <c r="AX208" s="12" t="s">
        <v>74</v>
      </c>
      <c r="AY208" s="129" t="s">
        <v>130</v>
      </c>
    </row>
    <row r="209" spans="2:65" s="13" customFormat="1" x14ac:dyDescent="0.2">
      <c r="B209" s="132"/>
      <c r="D209" s="262" t="s">
        <v>142</v>
      </c>
      <c r="E209" s="133" t="s">
        <v>3</v>
      </c>
      <c r="F209" s="268" t="s">
        <v>297</v>
      </c>
      <c r="H209" s="269">
        <v>1000</v>
      </c>
      <c r="I209" s="298"/>
      <c r="L209" s="132"/>
      <c r="M209" s="134"/>
      <c r="T209" s="135"/>
      <c r="AT209" s="133" t="s">
        <v>142</v>
      </c>
      <c r="AU209" s="133" t="s">
        <v>83</v>
      </c>
      <c r="AV209" s="13" t="s">
        <v>83</v>
      </c>
      <c r="AW209" s="13" t="s">
        <v>34</v>
      </c>
      <c r="AX209" s="13" t="s">
        <v>74</v>
      </c>
      <c r="AY209" s="133" t="s">
        <v>130</v>
      </c>
    </row>
    <row r="210" spans="2:65" s="14" customFormat="1" x14ac:dyDescent="0.2">
      <c r="B210" s="136"/>
      <c r="D210" s="262" t="s">
        <v>142</v>
      </c>
      <c r="E210" s="137" t="s">
        <v>3</v>
      </c>
      <c r="F210" s="270" t="s">
        <v>145</v>
      </c>
      <c r="H210" s="271">
        <v>1000</v>
      </c>
      <c r="I210" s="299"/>
      <c r="L210" s="136"/>
      <c r="M210" s="138"/>
      <c r="T210" s="139"/>
      <c r="AT210" s="137" t="s">
        <v>142</v>
      </c>
      <c r="AU210" s="137" t="s">
        <v>83</v>
      </c>
      <c r="AV210" s="14" t="s">
        <v>138</v>
      </c>
      <c r="AW210" s="14" t="s">
        <v>34</v>
      </c>
      <c r="AX210" s="14" t="s">
        <v>81</v>
      </c>
      <c r="AY210" s="137" t="s">
        <v>130</v>
      </c>
    </row>
    <row r="211" spans="2:65" s="11" customFormat="1" ht="25.9" customHeight="1" x14ac:dyDescent="0.2">
      <c r="B211" s="110"/>
      <c r="D211" s="111" t="s">
        <v>73</v>
      </c>
      <c r="E211" s="112" t="s">
        <v>298</v>
      </c>
      <c r="F211" s="112" t="s">
        <v>299</v>
      </c>
      <c r="I211" s="296"/>
      <c r="J211" s="255">
        <f>BK211</f>
        <v>0</v>
      </c>
      <c r="L211" s="110"/>
      <c r="M211" s="113"/>
      <c r="P211" s="114">
        <f>P212</f>
        <v>0</v>
      </c>
      <c r="R211" s="114">
        <f>R212</f>
        <v>0</v>
      </c>
      <c r="T211" s="115">
        <f>T212</f>
        <v>0</v>
      </c>
      <c r="AR211" s="111" t="s">
        <v>138</v>
      </c>
      <c r="AT211" s="116" t="s">
        <v>73</v>
      </c>
      <c r="AU211" s="116" t="s">
        <v>74</v>
      </c>
      <c r="AY211" s="111" t="s">
        <v>130</v>
      </c>
      <c r="BK211" s="117">
        <f>BK212</f>
        <v>0</v>
      </c>
    </row>
    <row r="212" spans="2:65" s="1" customFormat="1" ht="24.2" customHeight="1" x14ac:dyDescent="0.2">
      <c r="B212" s="119"/>
      <c r="C212" s="256" t="s">
        <v>300</v>
      </c>
      <c r="D212" s="256" t="s">
        <v>133</v>
      </c>
      <c r="E212" s="257" t="s">
        <v>301</v>
      </c>
      <c r="F212" s="258" t="s">
        <v>302</v>
      </c>
      <c r="G212" s="259" t="s">
        <v>303</v>
      </c>
      <c r="H212" s="260">
        <v>1</v>
      </c>
      <c r="I212" s="120">
        <v>0</v>
      </c>
      <c r="J212" s="261">
        <f>ROUND(I212*H212,2)</f>
        <v>0</v>
      </c>
      <c r="K212" s="258" t="s">
        <v>304</v>
      </c>
      <c r="L212" s="29"/>
      <c r="M212" s="144" t="s">
        <v>3</v>
      </c>
      <c r="N212" s="145" t="s">
        <v>45</v>
      </c>
      <c r="O212" s="146">
        <v>0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25" t="s">
        <v>305</v>
      </c>
      <c r="AT212" s="125" t="s">
        <v>133</v>
      </c>
      <c r="AU212" s="125" t="s">
        <v>81</v>
      </c>
      <c r="AY212" s="18" t="s">
        <v>130</v>
      </c>
      <c r="BE212" s="126">
        <f>IF(N212="základní",J212,0)</f>
        <v>0</v>
      </c>
      <c r="BF212" s="126">
        <f>IF(N212="snížená",J212,0)</f>
        <v>0</v>
      </c>
      <c r="BG212" s="126">
        <f>IF(N212="zákl. přenesená",J212,0)</f>
        <v>0</v>
      </c>
      <c r="BH212" s="126">
        <f>IF(N212="sníž. přenesená",J212,0)</f>
        <v>0</v>
      </c>
      <c r="BI212" s="126">
        <f>IF(N212="nulová",J212,0)</f>
        <v>0</v>
      </c>
      <c r="BJ212" s="18" t="s">
        <v>81</v>
      </c>
      <c r="BK212" s="126">
        <f>ROUND(I212*H212,2)</f>
        <v>0</v>
      </c>
      <c r="BL212" s="18" t="s">
        <v>305</v>
      </c>
      <c r="BM212" s="125" t="s">
        <v>306</v>
      </c>
    </row>
    <row r="213" spans="2:65" s="1" customFormat="1" ht="6.95" customHeight="1" x14ac:dyDescent="0.2">
      <c r="B213" s="38"/>
      <c r="C213" s="39"/>
      <c r="D213" s="39"/>
      <c r="E213" s="39"/>
      <c r="F213" s="39"/>
      <c r="G213" s="39"/>
      <c r="H213" s="39"/>
      <c r="I213" s="290"/>
      <c r="J213" s="39"/>
      <c r="K213" s="39"/>
      <c r="L213" s="29"/>
    </row>
  </sheetData>
  <sheetProtection algorithmName="SHA-512" hashValue="uGGz/3NWlPRoG7rO/Il6h+fv6ixYW4vpQgGffg7VMtfjvpn7RLfEDVzUH6Nyk0JgtkafFV0QAMG0cqvPJcNhWw==" saltValue="ZApJI1y3VZHJ7XQIZbvrFw==" spinCount="100000" sheet="1" formatCells="0" formatColumns="0" formatRows="0" insertColumns="0" insertRows="0" insertHyperlinks="0" deleteColumns="0" deleteRows="0" sort="0" autoFilter="0" pivotTables="0"/>
  <autoFilter ref="C93:K212" xr:uid="{00000000-0009-0000-0000-000001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100-000000000000}"/>
    <hyperlink ref="F103" r:id="rId2" xr:uid="{00000000-0004-0000-0100-000001000000}"/>
    <hyperlink ref="F105" r:id="rId3" xr:uid="{00000000-0004-0000-0100-000002000000}"/>
    <hyperlink ref="F112" r:id="rId4" xr:uid="{00000000-0004-0000-0100-000003000000}"/>
    <hyperlink ref="F118" r:id="rId5" xr:uid="{00000000-0004-0000-0100-000004000000}"/>
    <hyperlink ref="F124" r:id="rId6" xr:uid="{00000000-0004-0000-0100-000005000000}"/>
    <hyperlink ref="F130" r:id="rId7" xr:uid="{00000000-0004-0000-0100-000006000000}"/>
    <hyperlink ref="F136" r:id="rId8" xr:uid="{00000000-0004-0000-0100-000007000000}"/>
    <hyperlink ref="F142" r:id="rId9" xr:uid="{00000000-0004-0000-0100-000008000000}"/>
    <hyperlink ref="F148" r:id="rId10" xr:uid="{00000000-0004-0000-0100-000009000000}"/>
    <hyperlink ref="F156" r:id="rId11" xr:uid="{00000000-0004-0000-0100-00000A000000}"/>
    <hyperlink ref="F162" r:id="rId12" xr:uid="{00000000-0004-0000-0100-00000B000000}"/>
    <hyperlink ref="F168" r:id="rId13" xr:uid="{00000000-0004-0000-0100-00000C000000}"/>
    <hyperlink ref="F170" r:id="rId14" xr:uid="{00000000-0004-0000-0100-00000D000000}"/>
    <hyperlink ref="F172" r:id="rId15" xr:uid="{00000000-0004-0000-0100-00000E000000}"/>
    <hyperlink ref="F174" r:id="rId16" xr:uid="{00000000-0004-0000-0100-00000F000000}"/>
    <hyperlink ref="F177" r:id="rId17" xr:uid="{00000000-0004-0000-0100-000010000000}"/>
    <hyperlink ref="F180" r:id="rId18" xr:uid="{00000000-0004-0000-0100-000011000000}"/>
    <hyperlink ref="F185" r:id="rId19" xr:uid="{00000000-0004-0000-0100-000012000000}"/>
    <hyperlink ref="F192" r:id="rId20" xr:uid="{00000000-0004-0000-0100-000013000000}"/>
    <hyperlink ref="F199" r:id="rId21" xr:uid="{00000000-0004-0000-0100-000014000000}"/>
    <hyperlink ref="F206" r:id="rId22" xr:uid="{00000000-0004-0000-0100-00001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84"/>
  <sheetViews>
    <sheetView showGridLines="0" topLeftCell="A86" zoomScale="115" zoomScaleNormal="115" workbookViewId="0">
      <selection activeCell="F157" sqref="F15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333" t="s">
        <v>6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91</v>
      </c>
      <c r="AZ2" s="86" t="s">
        <v>307</v>
      </c>
      <c r="BA2" s="86" t="s">
        <v>3</v>
      </c>
      <c r="BB2" s="86" t="s">
        <v>3</v>
      </c>
      <c r="BC2" s="86" t="s">
        <v>96</v>
      </c>
      <c r="BD2" s="86" t="s">
        <v>83</v>
      </c>
    </row>
    <row r="3" spans="2:5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  <c r="AZ3" s="86" t="s">
        <v>308</v>
      </c>
      <c r="BA3" s="86" t="s">
        <v>3</v>
      </c>
      <c r="BB3" s="86" t="s">
        <v>3</v>
      </c>
      <c r="BC3" s="86" t="s">
        <v>309</v>
      </c>
      <c r="BD3" s="86" t="s">
        <v>83</v>
      </c>
    </row>
    <row r="4" spans="2:56" ht="24.95" customHeight="1" x14ac:dyDescent="0.2">
      <c r="B4" s="21"/>
      <c r="D4" s="22" t="s">
        <v>97</v>
      </c>
      <c r="L4" s="21"/>
      <c r="M4" s="87" t="s">
        <v>11</v>
      </c>
      <c r="AT4" s="18" t="s">
        <v>4</v>
      </c>
      <c r="AZ4" s="86" t="s">
        <v>310</v>
      </c>
      <c r="BA4" s="86" t="s">
        <v>3</v>
      </c>
      <c r="BB4" s="86" t="s">
        <v>3</v>
      </c>
      <c r="BC4" s="86" t="s">
        <v>311</v>
      </c>
      <c r="BD4" s="86" t="s">
        <v>83</v>
      </c>
    </row>
    <row r="5" spans="2:56" ht="6.95" customHeight="1" x14ac:dyDescent="0.2">
      <c r="B5" s="21"/>
      <c r="L5" s="21"/>
      <c r="AZ5" s="86" t="s">
        <v>312</v>
      </c>
      <c r="BA5" s="86" t="s">
        <v>3</v>
      </c>
      <c r="BB5" s="86" t="s">
        <v>3</v>
      </c>
      <c r="BC5" s="86" t="s">
        <v>313</v>
      </c>
      <c r="BD5" s="86" t="s">
        <v>83</v>
      </c>
    </row>
    <row r="6" spans="2:56" ht="12" customHeight="1" x14ac:dyDescent="0.2">
      <c r="B6" s="21"/>
      <c r="D6" s="27" t="s">
        <v>15</v>
      </c>
      <c r="L6" s="21"/>
      <c r="AZ6" s="86" t="s">
        <v>314</v>
      </c>
      <c r="BA6" s="86" t="s">
        <v>3</v>
      </c>
      <c r="BB6" s="86" t="s">
        <v>3</v>
      </c>
      <c r="BC6" s="86" t="s">
        <v>315</v>
      </c>
      <c r="BD6" s="86" t="s">
        <v>83</v>
      </c>
    </row>
    <row r="7" spans="2:56" ht="16.5" customHeight="1" x14ac:dyDescent="0.2">
      <c r="B7" s="21"/>
      <c r="E7" s="339" t="str">
        <f>'Rekapitulace stavby'!K6</f>
        <v>Rekonstrukce kotelny a otopné soustavy Gymnázia Boskovice</v>
      </c>
      <c r="F7" s="340"/>
      <c r="G7" s="340"/>
      <c r="H7" s="340"/>
      <c r="L7" s="21"/>
      <c r="AZ7" s="86" t="s">
        <v>316</v>
      </c>
      <c r="BA7" s="86" t="s">
        <v>3</v>
      </c>
      <c r="BB7" s="86" t="s">
        <v>3</v>
      </c>
      <c r="BC7" s="86" t="s">
        <v>317</v>
      </c>
      <c r="BD7" s="86" t="s">
        <v>83</v>
      </c>
    </row>
    <row r="8" spans="2:56" ht="12" customHeight="1" x14ac:dyDescent="0.2">
      <c r="B8" s="21"/>
      <c r="D8" s="27" t="s">
        <v>98</v>
      </c>
      <c r="L8" s="21"/>
      <c r="AZ8" s="86" t="s">
        <v>318</v>
      </c>
      <c r="BA8" s="86" t="s">
        <v>3</v>
      </c>
      <c r="BB8" s="86" t="s">
        <v>3</v>
      </c>
      <c r="BC8" s="86" t="s">
        <v>319</v>
      </c>
      <c r="BD8" s="86" t="s">
        <v>83</v>
      </c>
    </row>
    <row r="9" spans="2:56" s="1" customFormat="1" ht="16.5" customHeight="1" x14ac:dyDescent="0.2">
      <c r="B9" s="29"/>
      <c r="E9" s="339" t="s">
        <v>99</v>
      </c>
      <c r="F9" s="338"/>
      <c r="G9" s="338"/>
      <c r="H9" s="338"/>
      <c r="L9" s="29"/>
    </row>
    <row r="10" spans="2:56" s="1" customFormat="1" ht="12" customHeight="1" x14ac:dyDescent="0.2">
      <c r="B10" s="29"/>
      <c r="D10" s="27" t="s">
        <v>100</v>
      </c>
      <c r="L10" s="29"/>
    </row>
    <row r="11" spans="2:56" s="1" customFormat="1" ht="16.5" customHeight="1" x14ac:dyDescent="0.2">
      <c r="B11" s="29"/>
      <c r="E11" s="301" t="s">
        <v>320</v>
      </c>
      <c r="F11" s="338"/>
      <c r="G11" s="338"/>
      <c r="H11" s="338"/>
      <c r="L11" s="29"/>
    </row>
    <row r="12" spans="2:56" s="1" customFormat="1" x14ac:dyDescent="0.2">
      <c r="B12" s="29"/>
      <c r="L12" s="29"/>
    </row>
    <row r="13" spans="2:56" s="1" customFormat="1" ht="12" customHeight="1" x14ac:dyDescent="0.2">
      <c r="B13" s="29"/>
      <c r="D13" s="27" t="s">
        <v>17</v>
      </c>
      <c r="F13" s="25" t="s">
        <v>3</v>
      </c>
      <c r="I13" s="27" t="s">
        <v>18</v>
      </c>
      <c r="J13" s="25" t="s">
        <v>3</v>
      </c>
      <c r="L13" s="29"/>
    </row>
    <row r="14" spans="2:56" s="1" customFormat="1" ht="12" customHeight="1" x14ac:dyDescent="0.2">
      <c r="B14" s="29"/>
      <c r="D14" s="27" t="s">
        <v>19</v>
      </c>
      <c r="F14" s="25" t="s">
        <v>20</v>
      </c>
      <c r="I14" s="27" t="s">
        <v>21</v>
      </c>
      <c r="J14" s="46" t="str">
        <f>'Rekapitulace stavby'!AN8</f>
        <v>27. 5. 2024</v>
      </c>
      <c r="L14" s="29"/>
    </row>
    <row r="15" spans="2:56" s="1" customFormat="1" ht="10.9" customHeight="1" x14ac:dyDescent="0.2">
      <c r="B15" s="29"/>
      <c r="L15" s="29"/>
    </row>
    <row r="16" spans="2:56" s="1" customFormat="1" ht="12" customHeight="1" x14ac:dyDescent="0.2">
      <c r="B16" s="29"/>
      <c r="D16" s="27" t="s">
        <v>23</v>
      </c>
      <c r="I16" s="27" t="s">
        <v>24</v>
      </c>
      <c r="J16" s="25" t="s">
        <v>25</v>
      </c>
      <c r="L16" s="29"/>
    </row>
    <row r="17" spans="2:12" s="1" customFormat="1" ht="18" customHeight="1" x14ac:dyDescent="0.2">
      <c r="B17" s="29"/>
      <c r="E17" s="25" t="s">
        <v>26</v>
      </c>
      <c r="I17" s="27" t="s">
        <v>27</v>
      </c>
      <c r="J17" s="25" t="s">
        <v>3</v>
      </c>
      <c r="L17" s="29"/>
    </row>
    <row r="18" spans="2:12" s="1" customFormat="1" ht="6.95" customHeight="1" x14ac:dyDescent="0.2">
      <c r="B18" s="29"/>
      <c r="L18" s="29"/>
    </row>
    <row r="19" spans="2:12" s="1" customFormat="1" ht="12" customHeight="1" x14ac:dyDescent="0.2">
      <c r="B19" s="29"/>
      <c r="D19" s="27" t="s">
        <v>28</v>
      </c>
      <c r="I19" s="27" t="s">
        <v>24</v>
      </c>
      <c r="J19" s="25" t="str">
        <f>'Rekapitulace stavby'!AN13</f>
        <v/>
      </c>
      <c r="L19" s="29"/>
    </row>
    <row r="20" spans="2:12" s="1" customFormat="1" ht="18" customHeight="1" x14ac:dyDescent="0.2">
      <c r="B20" s="29"/>
      <c r="E20" s="326" t="str">
        <f>'Rekapitulace stavby'!E14</f>
        <v xml:space="preserve"> </v>
      </c>
      <c r="F20" s="326"/>
      <c r="G20" s="326"/>
      <c r="H20" s="326"/>
      <c r="I20" s="27" t="s">
        <v>27</v>
      </c>
      <c r="J20" s="25" t="str">
        <f>'Rekapitulace stavby'!AN14</f>
        <v/>
      </c>
      <c r="L20" s="29"/>
    </row>
    <row r="21" spans="2:12" s="1" customFormat="1" ht="6.95" customHeight="1" x14ac:dyDescent="0.2">
      <c r="B21" s="29"/>
      <c r="L21" s="29"/>
    </row>
    <row r="22" spans="2:12" s="1" customFormat="1" ht="12" customHeight="1" x14ac:dyDescent="0.2">
      <c r="B22" s="29"/>
      <c r="D22" s="27" t="s">
        <v>30</v>
      </c>
      <c r="I22" s="27" t="s">
        <v>24</v>
      </c>
      <c r="J22" s="25" t="s">
        <v>31</v>
      </c>
      <c r="L22" s="29"/>
    </row>
    <row r="23" spans="2:12" s="1" customFormat="1" ht="18" customHeight="1" x14ac:dyDescent="0.2">
      <c r="B23" s="29"/>
      <c r="E23" s="25" t="s">
        <v>32</v>
      </c>
      <c r="I23" s="27" t="s">
        <v>27</v>
      </c>
      <c r="J23" s="25" t="s">
        <v>33</v>
      </c>
      <c r="L23" s="29"/>
    </row>
    <row r="24" spans="2:12" s="1" customFormat="1" ht="6.95" customHeight="1" x14ac:dyDescent="0.2">
      <c r="B24" s="29"/>
      <c r="L24" s="29"/>
    </row>
    <row r="25" spans="2:12" s="1" customFormat="1" ht="12" customHeight="1" x14ac:dyDescent="0.2">
      <c r="B25" s="29"/>
      <c r="D25" s="27" t="s">
        <v>35</v>
      </c>
      <c r="I25" s="27" t="s">
        <v>24</v>
      </c>
      <c r="J25" s="25" t="s">
        <v>36</v>
      </c>
      <c r="L25" s="29"/>
    </row>
    <row r="26" spans="2:12" s="1" customFormat="1" ht="18" customHeight="1" x14ac:dyDescent="0.2">
      <c r="B26" s="29"/>
      <c r="E26" s="25" t="s">
        <v>37</v>
      </c>
      <c r="I26" s="27" t="s">
        <v>27</v>
      </c>
      <c r="J26" s="25" t="s">
        <v>3</v>
      </c>
      <c r="L26" s="29"/>
    </row>
    <row r="27" spans="2:12" s="1" customFormat="1" ht="6.95" customHeight="1" x14ac:dyDescent="0.2">
      <c r="B27" s="29"/>
      <c r="L27" s="29"/>
    </row>
    <row r="28" spans="2:12" s="1" customFormat="1" ht="12" customHeight="1" x14ac:dyDescent="0.2">
      <c r="B28" s="29"/>
      <c r="D28" s="27" t="s">
        <v>38</v>
      </c>
      <c r="L28" s="29"/>
    </row>
    <row r="29" spans="2:12" s="7" customFormat="1" ht="16.5" customHeight="1" x14ac:dyDescent="0.2">
      <c r="B29" s="88"/>
      <c r="E29" s="329" t="s">
        <v>3</v>
      </c>
      <c r="F29" s="329"/>
      <c r="G29" s="329"/>
      <c r="H29" s="329"/>
      <c r="L29" s="88"/>
    </row>
    <row r="30" spans="2:12" s="1" customFormat="1" ht="6.95" customHeight="1" x14ac:dyDescent="0.2">
      <c r="B30" s="29"/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 x14ac:dyDescent="0.2">
      <c r="B32" s="29"/>
      <c r="D32" s="89" t="s">
        <v>40</v>
      </c>
      <c r="J32" s="249">
        <f>ROUND(J104, 2)</f>
        <v>0</v>
      </c>
      <c r="L32" s="29"/>
    </row>
    <row r="33" spans="2:12" s="1" customFormat="1" ht="6.95" customHeight="1" x14ac:dyDescent="0.2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 x14ac:dyDescent="0.2">
      <c r="B34" s="29"/>
      <c r="F34" s="32" t="s">
        <v>42</v>
      </c>
      <c r="I34" s="32" t="s">
        <v>41</v>
      </c>
      <c r="J34" s="32" t="s">
        <v>43</v>
      </c>
      <c r="L34" s="29"/>
    </row>
    <row r="35" spans="2:12" s="1" customFormat="1" ht="14.45" customHeight="1" x14ac:dyDescent="0.2">
      <c r="B35" s="29"/>
      <c r="D35" s="49" t="s">
        <v>44</v>
      </c>
      <c r="E35" s="27" t="s">
        <v>45</v>
      </c>
      <c r="F35" s="79">
        <f>ROUND((SUM(BE104:BE483)),  2)</f>
        <v>0</v>
      </c>
      <c r="I35" s="90">
        <v>0.21</v>
      </c>
      <c r="J35" s="79">
        <f>ROUND(((SUM(BE104:BE483))*I35),  2)</f>
        <v>0</v>
      </c>
      <c r="L35" s="29"/>
    </row>
    <row r="36" spans="2:12" s="1" customFormat="1" ht="14.45" customHeight="1" x14ac:dyDescent="0.2">
      <c r="B36" s="29"/>
      <c r="E36" s="27" t="s">
        <v>46</v>
      </c>
      <c r="F36" s="79">
        <f>ROUND((SUM(BF104:BF483)),  2)</f>
        <v>0</v>
      </c>
      <c r="I36" s="90">
        <v>0.12</v>
      </c>
      <c r="J36" s="79">
        <f>ROUND(((SUM(BF104:BF483))*I36),  2)</f>
        <v>0</v>
      </c>
      <c r="L36" s="29"/>
    </row>
    <row r="37" spans="2:12" s="1" customFormat="1" ht="14.45" hidden="1" customHeight="1" x14ac:dyDescent="0.2">
      <c r="B37" s="29"/>
      <c r="E37" s="27" t="s">
        <v>47</v>
      </c>
      <c r="F37" s="79">
        <f>ROUND((SUM(BG104:BG483)),  2)</f>
        <v>0</v>
      </c>
      <c r="I37" s="90">
        <v>0.21</v>
      </c>
      <c r="J37" s="79">
        <f>0</f>
        <v>0</v>
      </c>
      <c r="L37" s="29"/>
    </row>
    <row r="38" spans="2:12" s="1" customFormat="1" ht="14.45" hidden="1" customHeight="1" x14ac:dyDescent="0.2">
      <c r="B38" s="29"/>
      <c r="E38" s="27" t="s">
        <v>48</v>
      </c>
      <c r="F38" s="79">
        <f>ROUND((SUM(BH104:BH483)),  2)</f>
        <v>0</v>
      </c>
      <c r="I38" s="90">
        <v>0.12</v>
      </c>
      <c r="J38" s="79">
        <f>0</f>
        <v>0</v>
      </c>
      <c r="L38" s="29"/>
    </row>
    <row r="39" spans="2:12" s="1" customFormat="1" ht="14.45" hidden="1" customHeight="1" x14ac:dyDescent="0.2">
      <c r="B39" s="29"/>
      <c r="E39" s="27" t="s">
        <v>49</v>
      </c>
      <c r="F39" s="79">
        <f>ROUND((SUM(BI104:BI483)),  2)</f>
        <v>0</v>
      </c>
      <c r="I39" s="90">
        <v>0</v>
      </c>
      <c r="J39" s="79">
        <f>0</f>
        <v>0</v>
      </c>
      <c r="L39" s="29"/>
    </row>
    <row r="40" spans="2:12" s="1" customFormat="1" ht="6.95" customHeight="1" x14ac:dyDescent="0.2">
      <c r="B40" s="29"/>
      <c r="L40" s="29"/>
    </row>
    <row r="41" spans="2:12" s="1" customFormat="1" ht="25.35" customHeight="1" x14ac:dyDescent="0.2">
      <c r="B41" s="29"/>
      <c r="C41" s="91"/>
      <c r="D41" s="92" t="s">
        <v>50</v>
      </c>
      <c r="E41" s="51"/>
      <c r="F41" s="51"/>
      <c r="G41" s="93" t="s">
        <v>51</v>
      </c>
      <c r="H41" s="94" t="s">
        <v>52</v>
      </c>
      <c r="I41" s="51"/>
      <c r="J41" s="250">
        <f>SUM(J32:J39)</f>
        <v>0</v>
      </c>
      <c r="K41" s="251"/>
      <c r="L41" s="29"/>
    </row>
    <row r="42" spans="2:12" s="1" customFormat="1" ht="14.45" customHeight="1" x14ac:dyDescent="0.2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 x14ac:dyDescent="0.2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 x14ac:dyDescent="0.2">
      <c r="B47" s="29"/>
      <c r="C47" s="22" t="s">
        <v>102</v>
      </c>
      <c r="L47" s="29"/>
    </row>
    <row r="48" spans="2:12" s="1" customFormat="1" ht="6.95" customHeight="1" x14ac:dyDescent="0.2">
      <c r="B48" s="29"/>
      <c r="L48" s="29"/>
    </row>
    <row r="49" spans="2:47" s="1" customFormat="1" ht="12" customHeight="1" x14ac:dyDescent="0.2">
      <c r="B49" s="29"/>
      <c r="C49" s="27" t="s">
        <v>15</v>
      </c>
      <c r="L49" s="29"/>
    </row>
    <row r="50" spans="2:47" s="1" customFormat="1" ht="16.5" customHeight="1" x14ac:dyDescent="0.2">
      <c r="B50" s="29"/>
      <c r="E50" s="339" t="str">
        <f>E7</f>
        <v>Rekonstrukce kotelny a otopné soustavy Gymnázia Boskovice</v>
      </c>
      <c r="F50" s="340"/>
      <c r="G50" s="340"/>
      <c r="H50" s="340"/>
      <c r="L50" s="29"/>
    </row>
    <row r="51" spans="2:47" ht="12" customHeight="1" x14ac:dyDescent="0.2">
      <c r="B51" s="21"/>
      <c r="C51" s="27" t="s">
        <v>98</v>
      </c>
      <c r="L51" s="21"/>
    </row>
    <row r="52" spans="2:47" s="1" customFormat="1" ht="16.5" customHeight="1" x14ac:dyDescent="0.2">
      <c r="B52" s="29"/>
      <c r="E52" s="339" t="s">
        <v>99</v>
      </c>
      <c r="F52" s="338"/>
      <c r="G52" s="338"/>
      <c r="H52" s="338"/>
      <c r="L52" s="29"/>
    </row>
    <row r="53" spans="2:47" s="1" customFormat="1" ht="12" customHeight="1" x14ac:dyDescent="0.2">
      <c r="B53" s="29"/>
      <c r="C53" s="27" t="s">
        <v>100</v>
      </c>
      <c r="L53" s="29"/>
    </row>
    <row r="54" spans="2:47" s="1" customFormat="1" ht="16.5" customHeight="1" x14ac:dyDescent="0.2">
      <c r="B54" s="29"/>
      <c r="E54" s="301" t="str">
        <f>E11</f>
        <v>D.1.1.2 - Nové konstrukce</v>
      </c>
      <c r="F54" s="338"/>
      <c r="G54" s="338"/>
      <c r="H54" s="338"/>
      <c r="L54" s="29"/>
    </row>
    <row r="55" spans="2:47" s="1" customFormat="1" ht="6.95" customHeight="1" x14ac:dyDescent="0.2">
      <c r="B55" s="29"/>
      <c r="L55" s="29"/>
    </row>
    <row r="56" spans="2:47" s="1" customFormat="1" ht="12" customHeight="1" x14ac:dyDescent="0.2">
      <c r="B56" s="29"/>
      <c r="C56" s="27" t="s">
        <v>19</v>
      </c>
      <c r="F56" s="25" t="str">
        <f>F14</f>
        <v>Palackého náměstí 1, 680 11 Boskovice</v>
      </c>
      <c r="I56" s="27" t="s">
        <v>21</v>
      </c>
      <c r="J56" s="46" t="str">
        <f>IF(J14="","",J14)</f>
        <v>27. 5. 2024</v>
      </c>
      <c r="L56" s="29"/>
    </row>
    <row r="57" spans="2:47" s="1" customFormat="1" ht="6.95" customHeight="1" x14ac:dyDescent="0.2">
      <c r="B57" s="29"/>
      <c r="L57" s="29"/>
    </row>
    <row r="58" spans="2:47" s="1" customFormat="1" ht="15.2" customHeight="1" x14ac:dyDescent="0.2">
      <c r="B58" s="29"/>
      <c r="C58" s="27" t="s">
        <v>23</v>
      </c>
      <c r="F58" s="25" t="str">
        <f>E17</f>
        <v>Gymnázium Boskovice, příspěvková organizace</v>
      </c>
      <c r="I58" s="27" t="s">
        <v>30</v>
      </c>
      <c r="J58" s="248" t="str">
        <f>E23</f>
        <v>Jakub Tichý s.r.o.</v>
      </c>
      <c r="L58" s="29"/>
    </row>
    <row r="59" spans="2:47" s="1" customFormat="1" ht="15.2" customHeight="1" x14ac:dyDescent="0.2">
      <c r="B59" s="29"/>
      <c r="C59" s="27" t="s">
        <v>28</v>
      </c>
      <c r="F59" s="25" t="str">
        <f>IF(E20="","",E20)</f>
        <v xml:space="preserve"> </v>
      </c>
      <c r="I59" s="27" t="s">
        <v>35</v>
      </c>
      <c r="J59" s="248" t="str">
        <f>E26</f>
        <v>Ing. Vojtěch Biolek</v>
      </c>
      <c r="L59" s="29"/>
    </row>
    <row r="60" spans="2:47" s="1" customFormat="1" ht="10.35" customHeight="1" x14ac:dyDescent="0.2">
      <c r="B60" s="29"/>
      <c r="L60" s="29"/>
    </row>
    <row r="61" spans="2:47" s="1" customFormat="1" ht="29.25" customHeight="1" x14ac:dyDescent="0.2">
      <c r="B61" s="29"/>
      <c r="C61" s="95" t="s">
        <v>103</v>
      </c>
      <c r="D61" s="91"/>
      <c r="E61" s="91"/>
      <c r="F61" s="91"/>
      <c r="G61" s="91"/>
      <c r="H61" s="91"/>
      <c r="I61" s="91"/>
      <c r="J61" s="252" t="s">
        <v>104</v>
      </c>
      <c r="K61" s="91"/>
      <c r="L61" s="29"/>
    </row>
    <row r="62" spans="2:47" s="1" customFormat="1" ht="10.35" customHeight="1" x14ac:dyDescent="0.2">
      <c r="B62" s="29"/>
      <c r="L62" s="29"/>
    </row>
    <row r="63" spans="2:47" s="1" customFormat="1" ht="22.9" customHeight="1" x14ac:dyDescent="0.2">
      <c r="B63" s="29"/>
      <c r="C63" s="96" t="s">
        <v>72</v>
      </c>
      <c r="J63" s="249">
        <f>J104</f>
        <v>0</v>
      </c>
      <c r="L63" s="29"/>
      <c r="AU63" s="18" t="s">
        <v>105</v>
      </c>
    </row>
    <row r="64" spans="2:47" s="8" customFormat="1" ht="24.95" customHeight="1" x14ac:dyDescent="0.2">
      <c r="B64" s="97"/>
      <c r="D64" s="98" t="s">
        <v>106</v>
      </c>
      <c r="E64" s="99"/>
      <c r="F64" s="99"/>
      <c r="G64" s="99"/>
      <c r="H64" s="99"/>
      <c r="I64" s="99"/>
      <c r="J64" s="253">
        <f>J105</f>
        <v>0</v>
      </c>
      <c r="L64" s="97"/>
    </row>
    <row r="65" spans="2:12" s="9" customFormat="1" ht="19.899999999999999" customHeight="1" x14ac:dyDescent="0.2">
      <c r="B65" s="100"/>
      <c r="D65" s="101" t="s">
        <v>321</v>
      </c>
      <c r="E65" s="102"/>
      <c r="F65" s="102"/>
      <c r="G65" s="102"/>
      <c r="H65" s="102"/>
      <c r="I65" s="102"/>
      <c r="J65" s="279">
        <f>J106</f>
        <v>0</v>
      </c>
      <c r="L65" s="100"/>
    </row>
    <row r="66" spans="2:12" s="9" customFormat="1" ht="19.899999999999999" customHeight="1" x14ac:dyDescent="0.2">
      <c r="B66" s="100"/>
      <c r="D66" s="101" t="s">
        <v>322</v>
      </c>
      <c r="E66" s="102"/>
      <c r="F66" s="102"/>
      <c r="G66" s="102"/>
      <c r="H66" s="102"/>
      <c r="I66" s="102"/>
      <c r="J66" s="279">
        <f>J113</f>
        <v>0</v>
      </c>
      <c r="L66" s="100"/>
    </row>
    <row r="67" spans="2:12" s="9" customFormat="1" ht="19.899999999999999" customHeight="1" x14ac:dyDescent="0.2">
      <c r="B67" s="100"/>
      <c r="D67" s="101" t="s">
        <v>323</v>
      </c>
      <c r="E67" s="102"/>
      <c r="F67" s="102"/>
      <c r="G67" s="102"/>
      <c r="H67" s="102"/>
      <c r="I67" s="102"/>
      <c r="J67" s="279" t="s">
        <v>1010</v>
      </c>
      <c r="L67" s="100"/>
    </row>
    <row r="68" spans="2:12" s="9" customFormat="1" ht="19.899999999999999" customHeight="1" x14ac:dyDescent="0.2">
      <c r="B68" s="100"/>
      <c r="D68" s="101" t="s">
        <v>107</v>
      </c>
      <c r="E68" s="102"/>
      <c r="F68" s="102"/>
      <c r="G68" s="102"/>
      <c r="H68" s="102"/>
      <c r="I68" s="102"/>
      <c r="J68" s="279">
        <f>J248</f>
        <v>0</v>
      </c>
      <c r="L68" s="100"/>
    </row>
    <row r="69" spans="2:12" s="9" customFormat="1" ht="19.899999999999999" customHeight="1" x14ac:dyDescent="0.2">
      <c r="B69" s="100"/>
      <c r="D69" s="101" t="s">
        <v>108</v>
      </c>
      <c r="E69" s="102"/>
      <c r="F69" s="102"/>
      <c r="G69" s="102"/>
      <c r="H69" s="102"/>
      <c r="I69" s="102"/>
      <c r="J69" s="279">
        <f>J251</f>
        <v>0</v>
      </c>
      <c r="L69" s="100"/>
    </row>
    <row r="70" spans="2:12" s="9" customFormat="1" ht="19.899999999999999" customHeight="1" x14ac:dyDescent="0.2">
      <c r="B70" s="100"/>
      <c r="D70" s="101" t="s">
        <v>324</v>
      </c>
      <c r="E70" s="102"/>
      <c r="F70" s="102"/>
      <c r="G70" s="102"/>
      <c r="H70" s="102"/>
      <c r="I70" s="102"/>
      <c r="J70" s="279">
        <f>J265</f>
        <v>0</v>
      </c>
      <c r="L70" s="100"/>
    </row>
    <row r="71" spans="2:12" s="8" customFormat="1" ht="24.95" customHeight="1" x14ac:dyDescent="0.2">
      <c r="B71" s="97"/>
      <c r="D71" s="98" t="s">
        <v>109</v>
      </c>
      <c r="E71" s="99"/>
      <c r="F71" s="99"/>
      <c r="G71" s="99"/>
      <c r="H71" s="99"/>
      <c r="I71" s="99"/>
      <c r="J71" s="253">
        <f>J268</f>
        <v>0</v>
      </c>
      <c r="L71" s="97"/>
    </row>
    <row r="72" spans="2:12" s="9" customFormat="1" ht="19.899999999999999" customHeight="1" x14ac:dyDescent="0.2">
      <c r="B72" s="100"/>
      <c r="D72" s="101" t="s">
        <v>110</v>
      </c>
      <c r="E72" s="102"/>
      <c r="F72" s="102"/>
      <c r="G72" s="102"/>
      <c r="H72" s="102"/>
      <c r="I72" s="102"/>
      <c r="J72" s="279">
        <f>J269</f>
        <v>0</v>
      </c>
      <c r="L72" s="100"/>
    </row>
    <row r="73" spans="2:12" s="9" customFormat="1" ht="19.899999999999999" customHeight="1" x14ac:dyDescent="0.2">
      <c r="B73" s="100"/>
      <c r="D73" s="101" t="s">
        <v>325</v>
      </c>
      <c r="E73" s="102"/>
      <c r="F73" s="102"/>
      <c r="G73" s="102"/>
      <c r="H73" s="102"/>
      <c r="I73" s="102"/>
      <c r="J73" s="279">
        <f>J291</f>
        <v>0</v>
      </c>
      <c r="L73" s="100"/>
    </row>
    <row r="74" spans="2:12" s="9" customFormat="1" ht="19.899999999999999" customHeight="1" x14ac:dyDescent="0.2">
      <c r="B74" s="100"/>
      <c r="D74" s="101" t="s">
        <v>111</v>
      </c>
      <c r="E74" s="102"/>
      <c r="F74" s="102"/>
      <c r="G74" s="102"/>
      <c r="H74" s="102"/>
      <c r="I74" s="102"/>
      <c r="J74" s="279">
        <f>J302</f>
        <v>0</v>
      </c>
      <c r="L74" s="100"/>
    </row>
    <row r="75" spans="2:12" s="9" customFormat="1" ht="19.899999999999999" customHeight="1" x14ac:dyDescent="0.2">
      <c r="B75" s="100"/>
      <c r="D75" s="101" t="s">
        <v>326</v>
      </c>
      <c r="E75" s="102"/>
      <c r="F75" s="102"/>
      <c r="G75" s="102"/>
      <c r="H75" s="102"/>
      <c r="I75" s="102"/>
      <c r="J75" s="279">
        <f>J311</f>
        <v>0</v>
      </c>
      <c r="L75" s="100"/>
    </row>
    <row r="76" spans="2:12" s="9" customFormat="1" ht="19.899999999999999" customHeight="1" x14ac:dyDescent="0.2">
      <c r="B76" s="100"/>
      <c r="D76" s="101" t="s">
        <v>112</v>
      </c>
      <c r="E76" s="102"/>
      <c r="F76" s="102"/>
      <c r="G76" s="102"/>
      <c r="H76" s="102"/>
      <c r="I76" s="102"/>
      <c r="J76" s="279">
        <f>J351</f>
        <v>0</v>
      </c>
      <c r="L76" s="100"/>
    </row>
    <row r="77" spans="2:12" s="9" customFormat="1" ht="19.899999999999999" customHeight="1" x14ac:dyDescent="0.2">
      <c r="B77" s="100"/>
      <c r="D77" s="101" t="s">
        <v>327</v>
      </c>
      <c r="E77" s="102"/>
      <c r="F77" s="102"/>
      <c r="G77" s="102"/>
      <c r="H77" s="102"/>
      <c r="I77" s="102"/>
      <c r="J77" s="279">
        <f>J360</f>
        <v>0</v>
      </c>
      <c r="L77" s="100"/>
    </row>
    <row r="78" spans="2:12" s="9" customFormat="1" ht="19.899999999999999" customHeight="1" x14ac:dyDescent="0.2">
      <c r="B78" s="100"/>
      <c r="D78" s="101" t="s">
        <v>113</v>
      </c>
      <c r="E78" s="102"/>
      <c r="F78" s="102"/>
      <c r="G78" s="102"/>
      <c r="H78" s="102"/>
      <c r="I78" s="102"/>
      <c r="J78" s="279">
        <f>J363</f>
        <v>0</v>
      </c>
      <c r="L78" s="100"/>
    </row>
    <row r="79" spans="2:12" s="9" customFormat="1" ht="19.899999999999999" customHeight="1" x14ac:dyDescent="0.2">
      <c r="B79" s="100"/>
      <c r="D79" s="101" t="s">
        <v>328</v>
      </c>
      <c r="E79" s="102"/>
      <c r="F79" s="102"/>
      <c r="G79" s="102"/>
      <c r="H79" s="102"/>
      <c r="I79" s="102"/>
      <c r="J79" s="279">
        <f>J365</f>
        <v>0</v>
      </c>
      <c r="L79" s="100"/>
    </row>
    <row r="80" spans="2:12" s="9" customFormat="1" ht="19.899999999999999" customHeight="1" x14ac:dyDescent="0.2">
      <c r="B80" s="100"/>
      <c r="D80" s="101" t="s">
        <v>329</v>
      </c>
      <c r="E80" s="102"/>
      <c r="F80" s="102"/>
      <c r="G80" s="102"/>
      <c r="H80" s="102"/>
      <c r="I80" s="102"/>
      <c r="J80" s="279">
        <f>J427</f>
        <v>0</v>
      </c>
      <c r="L80" s="100"/>
    </row>
    <row r="81" spans="2:12" s="9" customFormat="1" ht="19.899999999999999" customHeight="1" x14ac:dyDescent="0.2">
      <c r="B81" s="100"/>
      <c r="D81" s="101" t="s">
        <v>330</v>
      </c>
      <c r="E81" s="102"/>
      <c r="F81" s="102"/>
      <c r="G81" s="102"/>
      <c r="H81" s="102"/>
      <c r="I81" s="102"/>
      <c r="J81" s="279">
        <f>J446</f>
        <v>0</v>
      </c>
      <c r="L81" s="100"/>
    </row>
    <row r="82" spans="2:12" s="9" customFormat="1" ht="19.899999999999999" customHeight="1" x14ac:dyDescent="0.2">
      <c r="B82" s="100"/>
      <c r="D82" s="101" t="s">
        <v>331</v>
      </c>
      <c r="E82" s="102"/>
      <c r="F82" s="102"/>
      <c r="G82" s="102"/>
      <c r="H82" s="102"/>
      <c r="I82" s="102"/>
      <c r="J82" s="279">
        <f>J468</f>
        <v>0</v>
      </c>
      <c r="L82" s="100"/>
    </row>
    <row r="83" spans="2:12" s="1" customFormat="1" ht="21.75" customHeight="1" x14ac:dyDescent="0.2">
      <c r="B83" s="29"/>
      <c r="L83" s="29"/>
    </row>
    <row r="84" spans="2:12" s="1" customFormat="1" ht="6.95" customHeight="1" x14ac:dyDescent="0.2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29"/>
    </row>
    <row r="88" spans="2:12" s="1" customFormat="1" ht="6.95" customHeight="1" x14ac:dyDescent="0.2"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29"/>
    </row>
    <row r="89" spans="2:12" s="1" customFormat="1" ht="24.95" customHeight="1" x14ac:dyDescent="0.2">
      <c r="B89" s="29"/>
      <c r="C89" s="22" t="s">
        <v>115</v>
      </c>
      <c r="L89" s="29"/>
    </row>
    <row r="90" spans="2:12" s="1" customFormat="1" ht="6.95" customHeight="1" x14ac:dyDescent="0.2">
      <c r="B90" s="29"/>
      <c r="L90" s="29"/>
    </row>
    <row r="91" spans="2:12" s="1" customFormat="1" ht="12" customHeight="1" x14ac:dyDescent="0.2">
      <c r="B91" s="29"/>
      <c r="C91" s="27" t="s">
        <v>15</v>
      </c>
      <c r="L91" s="29"/>
    </row>
    <row r="92" spans="2:12" s="1" customFormat="1" ht="16.5" customHeight="1" x14ac:dyDescent="0.2">
      <c r="B92" s="29"/>
      <c r="E92" s="339" t="str">
        <f>E7</f>
        <v>Rekonstrukce kotelny a otopné soustavy Gymnázia Boskovice</v>
      </c>
      <c r="F92" s="340"/>
      <c r="G92" s="340"/>
      <c r="H92" s="340"/>
      <c r="L92" s="29"/>
    </row>
    <row r="93" spans="2:12" ht="12" customHeight="1" x14ac:dyDescent="0.2">
      <c r="B93" s="21"/>
      <c r="C93" s="27" t="s">
        <v>98</v>
      </c>
      <c r="L93" s="21"/>
    </row>
    <row r="94" spans="2:12" s="1" customFormat="1" ht="16.5" customHeight="1" x14ac:dyDescent="0.2">
      <c r="B94" s="29"/>
      <c r="E94" s="339" t="s">
        <v>99</v>
      </c>
      <c r="F94" s="338"/>
      <c r="G94" s="338"/>
      <c r="H94" s="338"/>
      <c r="L94" s="29"/>
    </row>
    <row r="95" spans="2:12" s="1" customFormat="1" ht="12" customHeight="1" x14ac:dyDescent="0.2">
      <c r="B95" s="29"/>
      <c r="C95" s="27" t="s">
        <v>100</v>
      </c>
      <c r="L95" s="29"/>
    </row>
    <row r="96" spans="2:12" s="1" customFormat="1" ht="16.5" customHeight="1" x14ac:dyDescent="0.2">
      <c r="B96" s="29"/>
      <c r="E96" s="301" t="str">
        <f>E11</f>
        <v>D.1.1.2 - Nové konstrukce</v>
      </c>
      <c r="F96" s="338"/>
      <c r="G96" s="338"/>
      <c r="H96" s="338"/>
      <c r="L96" s="29"/>
    </row>
    <row r="97" spans="2:65" s="1" customFormat="1" ht="6.95" customHeight="1" x14ac:dyDescent="0.2">
      <c r="B97" s="29"/>
      <c r="L97" s="29"/>
    </row>
    <row r="98" spans="2:65" s="1" customFormat="1" ht="12" customHeight="1" x14ac:dyDescent="0.2">
      <c r="B98" s="29"/>
      <c r="C98" s="27" t="s">
        <v>19</v>
      </c>
      <c r="F98" s="25" t="str">
        <f>F14</f>
        <v>Palackého náměstí 1, 680 11 Boskovice</v>
      </c>
      <c r="I98" s="27" t="s">
        <v>21</v>
      </c>
      <c r="J98" s="46" t="str">
        <f>IF(J14="","",J14)</f>
        <v>27. 5. 2024</v>
      </c>
      <c r="L98" s="29"/>
    </row>
    <row r="99" spans="2:65" s="1" customFormat="1" ht="6.95" customHeight="1" x14ac:dyDescent="0.2">
      <c r="B99" s="29"/>
      <c r="L99" s="29"/>
    </row>
    <row r="100" spans="2:65" s="1" customFormat="1" ht="15.2" customHeight="1" x14ac:dyDescent="0.2">
      <c r="B100" s="29"/>
      <c r="C100" s="27" t="s">
        <v>23</v>
      </c>
      <c r="F100" s="25" t="str">
        <f>E17</f>
        <v>Gymnázium Boskovice, příspěvková organizace</v>
      </c>
      <c r="I100" s="27" t="s">
        <v>30</v>
      </c>
      <c r="J100" s="248" t="str">
        <f>E23</f>
        <v>Jakub Tichý s.r.o.</v>
      </c>
      <c r="L100" s="29"/>
    </row>
    <row r="101" spans="2:65" s="1" customFormat="1" ht="15.2" customHeight="1" x14ac:dyDescent="0.2">
      <c r="B101" s="29"/>
      <c r="C101" s="27" t="s">
        <v>28</v>
      </c>
      <c r="F101" s="25" t="str">
        <f>IF(E20="","",E20)</f>
        <v xml:space="preserve"> </v>
      </c>
      <c r="I101" s="27" t="s">
        <v>35</v>
      </c>
      <c r="J101" s="248" t="str">
        <f>E26</f>
        <v>Ing. Vojtěch Biolek</v>
      </c>
      <c r="L101" s="29"/>
    </row>
    <row r="102" spans="2:65" s="1" customFormat="1" ht="10.35" customHeight="1" x14ac:dyDescent="0.2">
      <c r="B102" s="29"/>
      <c r="L102" s="29"/>
    </row>
    <row r="103" spans="2:65" s="10" customFormat="1" ht="29.25" customHeight="1" x14ac:dyDescent="0.2">
      <c r="B103" s="103"/>
      <c r="C103" s="104" t="s">
        <v>116</v>
      </c>
      <c r="D103" s="105" t="s">
        <v>59</v>
      </c>
      <c r="E103" s="105" t="s">
        <v>55</v>
      </c>
      <c r="F103" s="105" t="s">
        <v>56</v>
      </c>
      <c r="G103" s="105" t="s">
        <v>117</v>
      </c>
      <c r="H103" s="105" t="s">
        <v>118</v>
      </c>
      <c r="I103" s="105" t="s">
        <v>119</v>
      </c>
      <c r="J103" s="105" t="s">
        <v>104</v>
      </c>
      <c r="K103" s="106" t="s">
        <v>120</v>
      </c>
      <c r="L103" s="103"/>
      <c r="M103" s="53" t="s">
        <v>3</v>
      </c>
      <c r="N103" s="54" t="s">
        <v>44</v>
      </c>
      <c r="O103" s="54" t="s">
        <v>121</v>
      </c>
      <c r="P103" s="54" t="s">
        <v>122</v>
      </c>
      <c r="Q103" s="54" t="s">
        <v>123</v>
      </c>
      <c r="R103" s="54" t="s">
        <v>124</v>
      </c>
      <c r="S103" s="54" t="s">
        <v>125</v>
      </c>
      <c r="T103" s="55" t="s">
        <v>126</v>
      </c>
    </row>
    <row r="104" spans="2:65" s="1" customFormat="1" ht="22.9" customHeight="1" x14ac:dyDescent="0.25">
      <c r="B104" s="29"/>
      <c r="C104" s="58" t="s">
        <v>127</v>
      </c>
      <c r="J104" s="254">
        <f>BK104</f>
        <v>0</v>
      </c>
      <c r="L104" s="29"/>
      <c r="M104" s="56"/>
      <c r="N104" s="47"/>
      <c r="O104" s="47"/>
      <c r="P104" s="107">
        <f>P105+P268</f>
        <v>1009.9094269999999</v>
      </c>
      <c r="Q104" s="47"/>
      <c r="R104" s="107">
        <f>R105+R268</f>
        <v>33.991117950000003</v>
      </c>
      <c r="S104" s="47"/>
      <c r="T104" s="108">
        <f>T105+T268</f>
        <v>0.10332390000000001</v>
      </c>
      <c r="AT104" s="18" t="s">
        <v>73</v>
      </c>
      <c r="AU104" s="18" t="s">
        <v>105</v>
      </c>
      <c r="BK104" s="109">
        <f>BK105+BK268</f>
        <v>0</v>
      </c>
    </row>
    <row r="105" spans="2:65" s="11" customFormat="1" ht="25.9" customHeight="1" x14ac:dyDescent="0.2">
      <c r="B105" s="110"/>
      <c r="D105" s="111" t="s">
        <v>73</v>
      </c>
      <c r="E105" s="112" t="s">
        <v>128</v>
      </c>
      <c r="F105" s="112" t="s">
        <v>129</v>
      </c>
      <c r="J105" s="255">
        <f>BK105</f>
        <v>0</v>
      </c>
      <c r="L105" s="110"/>
      <c r="M105" s="113"/>
      <c r="P105" s="114">
        <f>P106+P113+P130+P248+P251+P265</f>
        <v>506.15994799999993</v>
      </c>
      <c r="R105" s="114">
        <f>R106+R113+R130+R248+R251+R265</f>
        <v>26.057251490000002</v>
      </c>
      <c r="T105" s="115">
        <f>T106+T113+T130+T248+T251+T265</f>
        <v>0.10332390000000001</v>
      </c>
      <c r="AR105" s="111" t="s">
        <v>81</v>
      </c>
      <c r="AT105" s="116" t="s">
        <v>73</v>
      </c>
      <c r="AU105" s="116" t="s">
        <v>74</v>
      </c>
      <c r="AY105" s="111" t="s">
        <v>130</v>
      </c>
      <c r="BK105" s="117">
        <f>BK106+BK113+BK130+BK248+BK251+BK265</f>
        <v>0</v>
      </c>
    </row>
    <row r="106" spans="2:65" s="11" customFormat="1" ht="22.9" customHeight="1" x14ac:dyDescent="0.2">
      <c r="B106" s="110"/>
      <c r="D106" s="111" t="s">
        <v>73</v>
      </c>
      <c r="E106" s="118" t="s">
        <v>83</v>
      </c>
      <c r="F106" s="118" t="s">
        <v>332</v>
      </c>
      <c r="J106" s="280">
        <f>BK106</f>
        <v>0</v>
      </c>
      <c r="L106" s="110"/>
      <c r="M106" s="113"/>
      <c r="P106" s="114">
        <f>SUM(P107:P112)</f>
        <v>2.950164</v>
      </c>
      <c r="R106" s="114">
        <f>SUM(R107:R112)</f>
        <v>2.08576512</v>
      </c>
      <c r="T106" s="115">
        <f>SUM(T107:T112)</f>
        <v>0</v>
      </c>
      <c r="AR106" s="111" t="s">
        <v>81</v>
      </c>
      <c r="AT106" s="116" t="s">
        <v>73</v>
      </c>
      <c r="AU106" s="116" t="s">
        <v>81</v>
      </c>
      <c r="AY106" s="111" t="s">
        <v>130</v>
      </c>
      <c r="BK106" s="117">
        <f>SUM(BK107:BK112)</f>
        <v>0</v>
      </c>
    </row>
    <row r="107" spans="2:65" s="1" customFormat="1" ht="33" customHeight="1" x14ac:dyDescent="0.2">
      <c r="B107" s="119"/>
      <c r="C107" s="256" t="s">
        <v>81</v>
      </c>
      <c r="D107" s="256" t="s">
        <v>133</v>
      </c>
      <c r="E107" s="257" t="s">
        <v>333</v>
      </c>
      <c r="F107" s="258" t="s">
        <v>334</v>
      </c>
      <c r="G107" s="259" t="s">
        <v>136</v>
      </c>
      <c r="H107" s="260">
        <v>0.82799999999999996</v>
      </c>
      <c r="I107" s="120">
        <v>0</v>
      </c>
      <c r="J107" s="261">
        <f>ROUND(I107*H107,2)</f>
        <v>0</v>
      </c>
      <c r="K107" s="258" t="s">
        <v>137</v>
      </c>
      <c r="L107" s="29"/>
      <c r="M107" s="121" t="s">
        <v>3</v>
      </c>
      <c r="N107" s="122" t="s">
        <v>45</v>
      </c>
      <c r="O107" s="123">
        <v>3.5630000000000002</v>
      </c>
      <c r="P107" s="123">
        <f>O107*H107</f>
        <v>2.950164</v>
      </c>
      <c r="Q107" s="123">
        <v>2.5190399999999999</v>
      </c>
      <c r="R107" s="123">
        <f>Q107*H107</f>
        <v>2.08576512</v>
      </c>
      <c r="S107" s="123">
        <v>0</v>
      </c>
      <c r="T107" s="124">
        <f>S107*H107</f>
        <v>0</v>
      </c>
      <c r="AR107" s="125" t="s">
        <v>138</v>
      </c>
      <c r="AT107" s="125" t="s">
        <v>133</v>
      </c>
      <c r="AU107" s="125" t="s">
        <v>83</v>
      </c>
      <c r="AY107" s="18" t="s">
        <v>130</v>
      </c>
      <c r="BE107" s="126">
        <f>IF(N107="základní",J107,0)</f>
        <v>0</v>
      </c>
      <c r="BF107" s="126">
        <f>IF(N107="snížená",J107,0)</f>
        <v>0</v>
      </c>
      <c r="BG107" s="126">
        <f>IF(N107="zákl. přenesená",J107,0)</f>
        <v>0</v>
      </c>
      <c r="BH107" s="126">
        <f>IF(N107="sníž. přenesená",J107,0)</f>
        <v>0</v>
      </c>
      <c r="BI107" s="126">
        <f>IF(N107="nulová",J107,0)</f>
        <v>0</v>
      </c>
      <c r="BJ107" s="18" t="s">
        <v>81</v>
      </c>
      <c r="BK107" s="126">
        <f>ROUND(I107*H107,2)</f>
        <v>0</v>
      </c>
      <c r="BL107" s="18" t="s">
        <v>138</v>
      </c>
      <c r="BM107" s="125" t="s">
        <v>335</v>
      </c>
    </row>
    <row r="108" spans="2:65" s="1" customFormat="1" x14ac:dyDescent="0.2">
      <c r="B108" s="29"/>
      <c r="D108" s="265" t="s">
        <v>140</v>
      </c>
      <c r="F108" s="266" t="s">
        <v>336</v>
      </c>
      <c r="L108" s="29"/>
      <c r="M108" s="127"/>
      <c r="T108" s="50"/>
      <c r="AT108" s="18" t="s">
        <v>140</v>
      </c>
      <c r="AU108" s="18" t="s">
        <v>83</v>
      </c>
    </row>
    <row r="109" spans="2:65" s="12" customFormat="1" x14ac:dyDescent="0.2">
      <c r="B109" s="128"/>
      <c r="D109" s="262" t="s">
        <v>142</v>
      </c>
      <c r="E109" s="129" t="s">
        <v>3</v>
      </c>
      <c r="F109" s="267" t="s">
        <v>337</v>
      </c>
      <c r="H109" s="129" t="s">
        <v>3</v>
      </c>
      <c r="L109" s="128"/>
      <c r="M109" s="130"/>
      <c r="T109" s="131"/>
      <c r="AT109" s="129" t="s">
        <v>142</v>
      </c>
      <c r="AU109" s="129" t="s">
        <v>83</v>
      </c>
      <c r="AV109" s="12" t="s">
        <v>81</v>
      </c>
      <c r="AW109" s="12" t="s">
        <v>34</v>
      </c>
      <c r="AX109" s="12" t="s">
        <v>74</v>
      </c>
      <c r="AY109" s="129" t="s">
        <v>130</v>
      </c>
    </row>
    <row r="110" spans="2:65" s="12" customFormat="1" x14ac:dyDescent="0.2">
      <c r="B110" s="128"/>
      <c r="D110" s="262" t="s">
        <v>142</v>
      </c>
      <c r="E110" s="129" t="s">
        <v>3</v>
      </c>
      <c r="F110" s="267" t="s">
        <v>157</v>
      </c>
      <c r="H110" s="129" t="s">
        <v>3</v>
      </c>
      <c r="L110" s="128"/>
      <c r="M110" s="130"/>
      <c r="T110" s="131"/>
      <c r="AT110" s="129" t="s">
        <v>142</v>
      </c>
      <c r="AU110" s="129" t="s">
        <v>83</v>
      </c>
      <c r="AV110" s="12" t="s">
        <v>81</v>
      </c>
      <c r="AW110" s="12" t="s">
        <v>34</v>
      </c>
      <c r="AX110" s="12" t="s">
        <v>74</v>
      </c>
      <c r="AY110" s="129" t="s">
        <v>130</v>
      </c>
    </row>
    <row r="111" spans="2:65" s="13" customFormat="1" x14ac:dyDescent="0.2">
      <c r="B111" s="132"/>
      <c r="D111" s="262" t="s">
        <v>142</v>
      </c>
      <c r="E111" s="133" t="s">
        <v>3</v>
      </c>
      <c r="F111" s="268" t="s">
        <v>338</v>
      </c>
      <c r="H111" s="269">
        <v>0.82799999999999996</v>
      </c>
      <c r="L111" s="132"/>
      <c r="M111" s="134"/>
      <c r="T111" s="135"/>
      <c r="AT111" s="133" t="s">
        <v>142</v>
      </c>
      <c r="AU111" s="133" t="s">
        <v>83</v>
      </c>
      <c r="AV111" s="13" t="s">
        <v>83</v>
      </c>
      <c r="AW111" s="13" t="s">
        <v>34</v>
      </c>
      <c r="AX111" s="13" t="s">
        <v>74</v>
      </c>
      <c r="AY111" s="133" t="s">
        <v>130</v>
      </c>
    </row>
    <row r="112" spans="2:65" s="14" customFormat="1" x14ac:dyDescent="0.2">
      <c r="B112" s="136"/>
      <c r="D112" s="262" t="s">
        <v>142</v>
      </c>
      <c r="E112" s="137" t="s">
        <v>3</v>
      </c>
      <c r="F112" s="270" t="s">
        <v>145</v>
      </c>
      <c r="H112" s="271">
        <v>0.82799999999999996</v>
      </c>
      <c r="L112" s="136"/>
      <c r="M112" s="138"/>
      <c r="T112" s="139"/>
      <c r="AT112" s="137" t="s">
        <v>142</v>
      </c>
      <c r="AU112" s="137" t="s">
        <v>83</v>
      </c>
      <c r="AV112" s="14" t="s">
        <v>138</v>
      </c>
      <c r="AW112" s="14" t="s">
        <v>34</v>
      </c>
      <c r="AX112" s="14" t="s">
        <v>81</v>
      </c>
      <c r="AY112" s="137" t="s">
        <v>130</v>
      </c>
    </row>
    <row r="113" spans="2:65" s="11" customFormat="1" ht="22.9" customHeight="1" x14ac:dyDescent="0.2">
      <c r="B113" s="110"/>
      <c r="D113" s="111" t="s">
        <v>73</v>
      </c>
      <c r="E113" s="118" t="s">
        <v>150</v>
      </c>
      <c r="F113" s="118" t="s">
        <v>339</v>
      </c>
      <c r="J113" s="280">
        <f>BK113</f>
        <v>0</v>
      </c>
      <c r="L113" s="110"/>
      <c r="M113" s="113"/>
      <c r="P113" s="114">
        <f>SUM(P114:P129)</f>
        <v>4.4290000000000003</v>
      </c>
      <c r="R113" s="114">
        <f>SUM(R114:R129)</f>
        <v>1.2627999999999999</v>
      </c>
      <c r="T113" s="115">
        <f>SUM(T114:T129)</f>
        <v>0</v>
      </c>
      <c r="AR113" s="111" t="s">
        <v>81</v>
      </c>
      <c r="AT113" s="116" t="s">
        <v>73</v>
      </c>
      <c r="AU113" s="116" t="s">
        <v>81</v>
      </c>
      <c r="AY113" s="111" t="s">
        <v>130</v>
      </c>
      <c r="BK113" s="117">
        <f>SUM(BK114:BK129)</f>
        <v>0</v>
      </c>
    </row>
    <row r="114" spans="2:65" s="1" customFormat="1" ht="24.2" customHeight="1" x14ac:dyDescent="0.2">
      <c r="B114" s="119"/>
      <c r="C114" s="256" t="s">
        <v>83</v>
      </c>
      <c r="D114" s="256" t="s">
        <v>133</v>
      </c>
      <c r="E114" s="257" t="s">
        <v>340</v>
      </c>
      <c r="F114" s="258" t="s">
        <v>341</v>
      </c>
      <c r="G114" s="259" t="s">
        <v>178</v>
      </c>
      <c r="H114" s="260">
        <v>3</v>
      </c>
      <c r="I114" s="120">
        <v>0</v>
      </c>
      <c r="J114" s="261">
        <f>ROUND(I114*H114,2)</f>
        <v>0</v>
      </c>
      <c r="K114" s="258" t="s">
        <v>137</v>
      </c>
      <c r="L114" s="29"/>
      <c r="M114" s="121" t="s">
        <v>3</v>
      </c>
      <c r="N114" s="122" t="s">
        <v>45</v>
      </c>
      <c r="O114" s="123">
        <v>0.23100000000000001</v>
      </c>
      <c r="P114" s="123">
        <f>O114*H114</f>
        <v>0.69300000000000006</v>
      </c>
      <c r="Q114" s="123">
        <v>4.8430000000000001E-2</v>
      </c>
      <c r="R114" s="123">
        <f>Q114*H114</f>
        <v>0.14529</v>
      </c>
      <c r="S114" s="123">
        <v>0</v>
      </c>
      <c r="T114" s="124">
        <f>S114*H114</f>
        <v>0</v>
      </c>
      <c r="AR114" s="125" t="s">
        <v>138</v>
      </c>
      <c r="AT114" s="125" t="s">
        <v>133</v>
      </c>
      <c r="AU114" s="125" t="s">
        <v>83</v>
      </c>
      <c r="AY114" s="18" t="s">
        <v>130</v>
      </c>
      <c r="BE114" s="126">
        <f>IF(N114="základní",J114,0)</f>
        <v>0</v>
      </c>
      <c r="BF114" s="126">
        <f>IF(N114="snížená",J114,0)</f>
        <v>0</v>
      </c>
      <c r="BG114" s="126">
        <f>IF(N114="zákl. přenesená",J114,0)</f>
        <v>0</v>
      </c>
      <c r="BH114" s="126">
        <f>IF(N114="sníž. přenesená",J114,0)</f>
        <v>0</v>
      </c>
      <c r="BI114" s="126">
        <f>IF(N114="nulová",J114,0)</f>
        <v>0</v>
      </c>
      <c r="BJ114" s="18" t="s">
        <v>81</v>
      </c>
      <c r="BK114" s="126">
        <f>ROUND(I114*H114,2)</f>
        <v>0</v>
      </c>
      <c r="BL114" s="18" t="s">
        <v>138</v>
      </c>
      <c r="BM114" s="125" t="s">
        <v>342</v>
      </c>
    </row>
    <row r="115" spans="2:65" s="1" customFormat="1" x14ac:dyDescent="0.2">
      <c r="B115" s="29"/>
      <c r="D115" s="265" t="s">
        <v>140</v>
      </c>
      <c r="F115" s="266" t="s">
        <v>343</v>
      </c>
      <c r="L115" s="29"/>
      <c r="M115" s="127"/>
      <c r="T115" s="50"/>
      <c r="AT115" s="18" t="s">
        <v>140</v>
      </c>
      <c r="AU115" s="18" t="s">
        <v>83</v>
      </c>
    </row>
    <row r="116" spans="2:65" s="12" customFormat="1" x14ac:dyDescent="0.2">
      <c r="B116" s="128"/>
      <c r="D116" s="262" t="s">
        <v>142</v>
      </c>
      <c r="E116" s="129" t="s">
        <v>3</v>
      </c>
      <c r="F116" s="267" t="s">
        <v>344</v>
      </c>
      <c r="H116" s="129" t="s">
        <v>3</v>
      </c>
      <c r="L116" s="128"/>
      <c r="M116" s="130"/>
      <c r="T116" s="131"/>
      <c r="AT116" s="129" t="s">
        <v>142</v>
      </c>
      <c r="AU116" s="129" t="s">
        <v>83</v>
      </c>
      <c r="AV116" s="12" t="s">
        <v>81</v>
      </c>
      <c r="AW116" s="12" t="s">
        <v>34</v>
      </c>
      <c r="AX116" s="12" t="s">
        <v>74</v>
      </c>
      <c r="AY116" s="129" t="s">
        <v>130</v>
      </c>
    </row>
    <row r="117" spans="2:65" s="12" customFormat="1" x14ac:dyDescent="0.2">
      <c r="B117" s="128"/>
      <c r="D117" s="262" t="s">
        <v>142</v>
      </c>
      <c r="E117" s="129" t="s">
        <v>3</v>
      </c>
      <c r="F117" s="267" t="s">
        <v>345</v>
      </c>
      <c r="H117" s="129" t="s">
        <v>3</v>
      </c>
      <c r="L117" s="128"/>
      <c r="M117" s="130"/>
      <c r="T117" s="131"/>
      <c r="AT117" s="129" t="s">
        <v>142</v>
      </c>
      <c r="AU117" s="129" t="s">
        <v>83</v>
      </c>
      <c r="AV117" s="12" t="s">
        <v>81</v>
      </c>
      <c r="AW117" s="12" t="s">
        <v>34</v>
      </c>
      <c r="AX117" s="12" t="s">
        <v>74</v>
      </c>
      <c r="AY117" s="129" t="s">
        <v>130</v>
      </c>
    </row>
    <row r="118" spans="2:65" s="13" customFormat="1" x14ac:dyDescent="0.2">
      <c r="B118" s="132"/>
      <c r="D118" s="262" t="s">
        <v>142</v>
      </c>
      <c r="E118" s="133" t="s">
        <v>3</v>
      </c>
      <c r="F118" s="268" t="s">
        <v>150</v>
      </c>
      <c r="H118" s="269">
        <v>3</v>
      </c>
      <c r="L118" s="132"/>
      <c r="M118" s="134"/>
      <c r="T118" s="135"/>
      <c r="AT118" s="133" t="s">
        <v>142</v>
      </c>
      <c r="AU118" s="133" t="s">
        <v>83</v>
      </c>
      <c r="AV118" s="13" t="s">
        <v>83</v>
      </c>
      <c r="AW118" s="13" t="s">
        <v>34</v>
      </c>
      <c r="AX118" s="13" t="s">
        <v>74</v>
      </c>
      <c r="AY118" s="133" t="s">
        <v>130</v>
      </c>
    </row>
    <row r="119" spans="2:65" s="14" customFormat="1" x14ac:dyDescent="0.2">
      <c r="B119" s="136"/>
      <c r="D119" s="262" t="s">
        <v>142</v>
      </c>
      <c r="E119" s="137" t="s">
        <v>3</v>
      </c>
      <c r="F119" s="270" t="s">
        <v>145</v>
      </c>
      <c r="H119" s="271">
        <v>3</v>
      </c>
      <c r="L119" s="136"/>
      <c r="M119" s="138"/>
      <c r="T119" s="139"/>
      <c r="AT119" s="137" t="s">
        <v>142</v>
      </c>
      <c r="AU119" s="137" t="s">
        <v>83</v>
      </c>
      <c r="AV119" s="14" t="s">
        <v>138</v>
      </c>
      <c r="AW119" s="14" t="s">
        <v>34</v>
      </c>
      <c r="AX119" s="14" t="s">
        <v>81</v>
      </c>
      <c r="AY119" s="137" t="s">
        <v>130</v>
      </c>
    </row>
    <row r="120" spans="2:65" s="1" customFormat="1" ht="24.2" customHeight="1" x14ac:dyDescent="0.2">
      <c r="B120" s="119"/>
      <c r="C120" s="256" t="s">
        <v>150</v>
      </c>
      <c r="D120" s="256" t="s">
        <v>133</v>
      </c>
      <c r="E120" s="257" t="s">
        <v>346</v>
      </c>
      <c r="F120" s="258" t="s">
        <v>347</v>
      </c>
      <c r="G120" s="259" t="s">
        <v>178</v>
      </c>
      <c r="H120" s="260">
        <v>1</v>
      </c>
      <c r="I120" s="120">
        <v>0</v>
      </c>
      <c r="J120" s="261">
        <f>ROUND(I120*H120,2)</f>
        <v>0</v>
      </c>
      <c r="K120" s="258" t="s">
        <v>304</v>
      </c>
      <c r="L120" s="29"/>
      <c r="M120" s="121" t="s">
        <v>3</v>
      </c>
      <c r="N120" s="122" t="s">
        <v>45</v>
      </c>
      <c r="O120" s="123">
        <v>1.1120000000000001</v>
      </c>
      <c r="P120" s="123">
        <f>O120*H120</f>
        <v>1.1120000000000001</v>
      </c>
      <c r="Q120" s="123">
        <v>0.32623000000000002</v>
      </c>
      <c r="R120" s="123">
        <f>Q120*H120</f>
        <v>0.32623000000000002</v>
      </c>
      <c r="S120" s="123">
        <v>0</v>
      </c>
      <c r="T120" s="124">
        <f>S120*H120</f>
        <v>0</v>
      </c>
      <c r="AR120" s="125" t="s">
        <v>138</v>
      </c>
      <c r="AT120" s="125" t="s">
        <v>133</v>
      </c>
      <c r="AU120" s="125" t="s">
        <v>83</v>
      </c>
      <c r="AY120" s="18" t="s">
        <v>130</v>
      </c>
      <c r="BE120" s="126">
        <f>IF(N120="základní",J120,0)</f>
        <v>0</v>
      </c>
      <c r="BF120" s="126">
        <f>IF(N120="snížená",J120,0)</f>
        <v>0</v>
      </c>
      <c r="BG120" s="126">
        <f>IF(N120="zákl. přenesená",J120,0)</f>
        <v>0</v>
      </c>
      <c r="BH120" s="126">
        <f>IF(N120="sníž. přenesená",J120,0)</f>
        <v>0</v>
      </c>
      <c r="BI120" s="126">
        <f>IF(N120="nulová",J120,0)</f>
        <v>0</v>
      </c>
      <c r="BJ120" s="18" t="s">
        <v>81</v>
      </c>
      <c r="BK120" s="126">
        <f>ROUND(I120*H120,2)</f>
        <v>0</v>
      </c>
      <c r="BL120" s="18" t="s">
        <v>138</v>
      </c>
      <c r="BM120" s="125" t="s">
        <v>348</v>
      </c>
    </row>
    <row r="121" spans="2:65" s="12" customFormat="1" x14ac:dyDescent="0.2">
      <c r="B121" s="128"/>
      <c r="D121" s="262" t="s">
        <v>142</v>
      </c>
      <c r="E121" s="129" t="s">
        <v>3</v>
      </c>
      <c r="F121" s="267" t="s">
        <v>344</v>
      </c>
      <c r="H121" s="129" t="s">
        <v>3</v>
      </c>
      <c r="L121" s="128"/>
      <c r="M121" s="130"/>
      <c r="T121" s="131"/>
      <c r="AT121" s="129" t="s">
        <v>142</v>
      </c>
      <c r="AU121" s="129" t="s">
        <v>83</v>
      </c>
      <c r="AV121" s="12" t="s">
        <v>81</v>
      </c>
      <c r="AW121" s="12" t="s">
        <v>34</v>
      </c>
      <c r="AX121" s="12" t="s">
        <v>74</v>
      </c>
      <c r="AY121" s="129" t="s">
        <v>130</v>
      </c>
    </row>
    <row r="122" spans="2:65" s="12" customFormat="1" x14ac:dyDescent="0.2">
      <c r="B122" s="128"/>
      <c r="D122" s="262" t="s">
        <v>142</v>
      </c>
      <c r="E122" s="129" t="s">
        <v>3</v>
      </c>
      <c r="F122" s="267" t="s">
        <v>345</v>
      </c>
      <c r="H122" s="129" t="s">
        <v>3</v>
      </c>
      <c r="L122" s="128"/>
      <c r="M122" s="130"/>
      <c r="T122" s="131"/>
      <c r="AT122" s="129" t="s">
        <v>142</v>
      </c>
      <c r="AU122" s="129" t="s">
        <v>83</v>
      </c>
      <c r="AV122" s="12" t="s">
        <v>81</v>
      </c>
      <c r="AW122" s="12" t="s">
        <v>34</v>
      </c>
      <c r="AX122" s="12" t="s">
        <v>74</v>
      </c>
      <c r="AY122" s="129" t="s">
        <v>130</v>
      </c>
    </row>
    <row r="123" spans="2:65" s="13" customFormat="1" x14ac:dyDescent="0.2">
      <c r="B123" s="132"/>
      <c r="D123" s="262" t="s">
        <v>142</v>
      </c>
      <c r="E123" s="133" t="s">
        <v>3</v>
      </c>
      <c r="F123" s="268" t="s">
        <v>81</v>
      </c>
      <c r="H123" s="269">
        <v>1</v>
      </c>
      <c r="L123" s="132"/>
      <c r="M123" s="134"/>
      <c r="T123" s="135"/>
      <c r="AT123" s="133" t="s">
        <v>142</v>
      </c>
      <c r="AU123" s="133" t="s">
        <v>83</v>
      </c>
      <c r="AV123" s="13" t="s">
        <v>83</v>
      </c>
      <c r="AW123" s="13" t="s">
        <v>34</v>
      </c>
      <c r="AX123" s="13" t="s">
        <v>74</v>
      </c>
      <c r="AY123" s="133" t="s">
        <v>130</v>
      </c>
    </row>
    <row r="124" spans="2:65" s="14" customFormat="1" x14ac:dyDescent="0.2">
      <c r="B124" s="136"/>
      <c r="D124" s="262" t="s">
        <v>142</v>
      </c>
      <c r="E124" s="137" t="s">
        <v>3</v>
      </c>
      <c r="F124" s="270" t="s">
        <v>145</v>
      </c>
      <c r="H124" s="271">
        <v>1</v>
      </c>
      <c r="L124" s="136"/>
      <c r="M124" s="138"/>
      <c r="T124" s="139"/>
      <c r="AT124" s="137" t="s">
        <v>142</v>
      </c>
      <c r="AU124" s="137" t="s">
        <v>83</v>
      </c>
      <c r="AV124" s="14" t="s">
        <v>138</v>
      </c>
      <c r="AW124" s="14" t="s">
        <v>34</v>
      </c>
      <c r="AX124" s="14" t="s">
        <v>81</v>
      </c>
      <c r="AY124" s="137" t="s">
        <v>130</v>
      </c>
    </row>
    <row r="125" spans="2:65" s="1" customFormat="1" ht="24.2" customHeight="1" x14ac:dyDescent="0.2">
      <c r="B125" s="119"/>
      <c r="C125" s="256" t="s">
        <v>138</v>
      </c>
      <c r="D125" s="256" t="s">
        <v>133</v>
      </c>
      <c r="E125" s="257" t="s">
        <v>349</v>
      </c>
      <c r="F125" s="258" t="s">
        <v>350</v>
      </c>
      <c r="G125" s="259" t="s">
        <v>178</v>
      </c>
      <c r="H125" s="260">
        <v>2</v>
      </c>
      <c r="I125" s="120">
        <v>0</v>
      </c>
      <c r="J125" s="261">
        <f>ROUND(I125*H125,2)</f>
        <v>0</v>
      </c>
      <c r="K125" s="258" t="s">
        <v>304</v>
      </c>
      <c r="L125" s="29"/>
      <c r="M125" s="121" t="s">
        <v>3</v>
      </c>
      <c r="N125" s="122" t="s">
        <v>45</v>
      </c>
      <c r="O125" s="123">
        <v>1.3120000000000001</v>
      </c>
      <c r="P125" s="123">
        <f>O125*H125</f>
        <v>2.6240000000000001</v>
      </c>
      <c r="Q125" s="123">
        <v>0.39563999999999999</v>
      </c>
      <c r="R125" s="123">
        <f>Q125*H125</f>
        <v>0.79127999999999998</v>
      </c>
      <c r="S125" s="123">
        <v>0</v>
      </c>
      <c r="T125" s="124">
        <f>S125*H125</f>
        <v>0</v>
      </c>
      <c r="AR125" s="125" t="s">
        <v>138</v>
      </c>
      <c r="AT125" s="125" t="s">
        <v>133</v>
      </c>
      <c r="AU125" s="125" t="s">
        <v>83</v>
      </c>
      <c r="AY125" s="18" t="s">
        <v>130</v>
      </c>
      <c r="BE125" s="126">
        <f>IF(N125="základní",J125,0)</f>
        <v>0</v>
      </c>
      <c r="BF125" s="126">
        <f>IF(N125="snížená",J125,0)</f>
        <v>0</v>
      </c>
      <c r="BG125" s="126">
        <f>IF(N125="zákl. přenesená",J125,0)</f>
        <v>0</v>
      </c>
      <c r="BH125" s="126">
        <f>IF(N125="sníž. přenesená",J125,0)</f>
        <v>0</v>
      </c>
      <c r="BI125" s="126">
        <f>IF(N125="nulová",J125,0)</f>
        <v>0</v>
      </c>
      <c r="BJ125" s="18" t="s">
        <v>81</v>
      </c>
      <c r="BK125" s="126">
        <f>ROUND(I125*H125,2)</f>
        <v>0</v>
      </c>
      <c r="BL125" s="18" t="s">
        <v>138</v>
      </c>
      <c r="BM125" s="125" t="s">
        <v>351</v>
      </c>
    </row>
    <row r="126" spans="2:65" s="12" customFormat="1" x14ac:dyDescent="0.2">
      <c r="B126" s="128"/>
      <c r="D126" s="262" t="s">
        <v>142</v>
      </c>
      <c r="E126" s="129" t="s">
        <v>3</v>
      </c>
      <c r="F126" s="267" t="s">
        <v>344</v>
      </c>
      <c r="H126" s="129" t="s">
        <v>3</v>
      </c>
      <c r="L126" s="128"/>
      <c r="M126" s="130"/>
      <c r="T126" s="131"/>
      <c r="AT126" s="129" t="s">
        <v>142</v>
      </c>
      <c r="AU126" s="129" t="s">
        <v>83</v>
      </c>
      <c r="AV126" s="12" t="s">
        <v>81</v>
      </c>
      <c r="AW126" s="12" t="s">
        <v>34</v>
      </c>
      <c r="AX126" s="12" t="s">
        <v>74</v>
      </c>
      <c r="AY126" s="129" t="s">
        <v>130</v>
      </c>
    </row>
    <row r="127" spans="2:65" s="12" customFormat="1" x14ac:dyDescent="0.2">
      <c r="B127" s="128"/>
      <c r="D127" s="262" t="s">
        <v>142</v>
      </c>
      <c r="E127" s="129" t="s">
        <v>3</v>
      </c>
      <c r="F127" s="267" t="s">
        <v>345</v>
      </c>
      <c r="H127" s="129" t="s">
        <v>3</v>
      </c>
      <c r="L127" s="128"/>
      <c r="M127" s="130"/>
      <c r="T127" s="131"/>
      <c r="AT127" s="129" t="s">
        <v>142</v>
      </c>
      <c r="AU127" s="129" t="s">
        <v>83</v>
      </c>
      <c r="AV127" s="12" t="s">
        <v>81</v>
      </c>
      <c r="AW127" s="12" t="s">
        <v>34</v>
      </c>
      <c r="AX127" s="12" t="s">
        <v>74</v>
      </c>
      <c r="AY127" s="129" t="s">
        <v>130</v>
      </c>
    </row>
    <row r="128" spans="2:65" s="13" customFormat="1" x14ac:dyDescent="0.2">
      <c r="B128" s="132"/>
      <c r="D128" s="262" t="s">
        <v>142</v>
      </c>
      <c r="E128" s="133" t="s">
        <v>3</v>
      </c>
      <c r="F128" s="268" t="s">
        <v>83</v>
      </c>
      <c r="H128" s="269">
        <v>2</v>
      </c>
      <c r="L128" s="132"/>
      <c r="M128" s="134"/>
      <c r="T128" s="135"/>
      <c r="AT128" s="133" t="s">
        <v>142</v>
      </c>
      <c r="AU128" s="133" t="s">
        <v>83</v>
      </c>
      <c r="AV128" s="13" t="s">
        <v>83</v>
      </c>
      <c r="AW128" s="13" t="s">
        <v>34</v>
      </c>
      <c r="AX128" s="13" t="s">
        <v>74</v>
      </c>
      <c r="AY128" s="133" t="s">
        <v>130</v>
      </c>
    </row>
    <row r="129" spans="2:65" s="14" customFormat="1" x14ac:dyDescent="0.2">
      <c r="B129" s="136"/>
      <c r="D129" s="262" t="s">
        <v>142</v>
      </c>
      <c r="E129" s="137" t="s">
        <v>3</v>
      </c>
      <c r="F129" s="270" t="s">
        <v>145</v>
      </c>
      <c r="H129" s="271">
        <v>2</v>
      </c>
      <c r="L129" s="136"/>
      <c r="M129" s="138"/>
      <c r="T129" s="139"/>
      <c r="AT129" s="137" t="s">
        <v>142</v>
      </c>
      <c r="AU129" s="137" t="s">
        <v>83</v>
      </c>
      <c r="AV129" s="14" t="s">
        <v>138</v>
      </c>
      <c r="AW129" s="14" t="s">
        <v>34</v>
      </c>
      <c r="AX129" s="14" t="s">
        <v>81</v>
      </c>
      <c r="AY129" s="137" t="s">
        <v>130</v>
      </c>
    </row>
    <row r="130" spans="2:65" s="11" customFormat="1" ht="22.9" customHeight="1" x14ac:dyDescent="0.2">
      <c r="B130" s="110"/>
      <c r="D130" s="111" t="s">
        <v>73</v>
      </c>
      <c r="E130" s="118" t="s">
        <v>175</v>
      </c>
      <c r="F130" s="118" t="s">
        <v>352</v>
      </c>
      <c r="J130" s="280">
        <f>BK130</f>
        <v>0</v>
      </c>
      <c r="L130" s="110"/>
      <c r="M130" s="113"/>
      <c r="P130" s="114">
        <f>SUM(P131:P247)</f>
        <v>326.01880699999992</v>
      </c>
      <c r="R130" s="114">
        <f>SUM(R131:R247)</f>
        <v>22.702186370000003</v>
      </c>
      <c r="T130" s="115">
        <f>SUM(T131:T247)</f>
        <v>0.10332390000000001</v>
      </c>
      <c r="AR130" s="111" t="s">
        <v>81</v>
      </c>
      <c r="AT130" s="116" t="s">
        <v>73</v>
      </c>
      <c r="AU130" s="116" t="s">
        <v>81</v>
      </c>
      <c r="AY130" s="111" t="s">
        <v>130</v>
      </c>
      <c r="BK130" s="117">
        <f>SUM(BK131:BK247)</f>
        <v>0</v>
      </c>
    </row>
    <row r="131" spans="2:65" s="1" customFormat="1" ht="16.5" customHeight="1" x14ac:dyDescent="0.2">
      <c r="B131" s="119"/>
      <c r="C131" s="256" t="s">
        <v>167</v>
      </c>
      <c r="D131" s="256" t="s">
        <v>133</v>
      </c>
      <c r="E131" s="257" t="s">
        <v>353</v>
      </c>
      <c r="F131" s="258" t="s">
        <v>354</v>
      </c>
      <c r="G131" s="259" t="s">
        <v>153</v>
      </c>
      <c r="H131" s="260">
        <v>36.225000000000001</v>
      </c>
      <c r="I131" s="120">
        <v>0</v>
      </c>
      <c r="J131" s="261">
        <f>ROUND(I131*H131,2)</f>
        <v>0</v>
      </c>
      <c r="K131" s="258" t="s">
        <v>137</v>
      </c>
      <c r="L131" s="29"/>
      <c r="M131" s="121" t="s">
        <v>3</v>
      </c>
      <c r="N131" s="122" t="s">
        <v>45</v>
      </c>
      <c r="O131" s="123">
        <v>0.154</v>
      </c>
      <c r="P131" s="123">
        <f>O131*H131</f>
        <v>5.5786500000000006</v>
      </c>
      <c r="Q131" s="123">
        <v>8.0000000000000002E-3</v>
      </c>
      <c r="R131" s="123">
        <f>Q131*H131</f>
        <v>0.2898</v>
      </c>
      <c r="S131" s="123">
        <v>0</v>
      </c>
      <c r="T131" s="124">
        <f>S131*H131</f>
        <v>0</v>
      </c>
      <c r="AR131" s="125" t="s">
        <v>138</v>
      </c>
      <c r="AT131" s="125" t="s">
        <v>133</v>
      </c>
      <c r="AU131" s="125" t="s">
        <v>83</v>
      </c>
      <c r="AY131" s="18" t="s">
        <v>130</v>
      </c>
      <c r="BE131" s="126">
        <f>IF(N131="základní",J131,0)</f>
        <v>0</v>
      </c>
      <c r="BF131" s="126">
        <f>IF(N131="snížená",J131,0)</f>
        <v>0</v>
      </c>
      <c r="BG131" s="126">
        <f>IF(N131="zákl. přenesená",J131,0)</f>
        <v>0</v>
      </c>
      <c r="BH131" s="126">
        <f>IF(N131="sníž. přenesená",J131,0)</f>
        <v>0</v>
      </c>
      <c r="BI131" s="126">
        <f>IF(N131="nulová",J131,0)</f>
        <v>0</v>
      </c>
      <c r="BJ131" s="18" t="s">
        <v>81</v>
      </c>
      <c r="BK131" s="126">
        <f>ROUND(I131*H131,2)</f>
        <v>0</v>
      </c>
      <c r="BL131" s="18" t="s">
        <v>138</v>
      </c>
      <c r="BM131" s="125" t="s">
        <v>355</v>
      </c>
    </row>
    <row r="132" spans="2:65" s="1" customFormat="1" x14ac:dyDescent="0.2">
      <c r="B132" s="29"/>
      <c r="D132" s="265" t="s">
        <v>140</v>
      </c>
      <c r="F132" s="266" t="s">
        <v>356</v>
      </c>
      <c r="L132" s="29"/>
      <c r="M132" s="127"/>
      <c r="T132" s="50"/>
      <c r="AT132" s="18" t="s">
        <v>140</v>
      </c>
      <c r="AU132" s="18" t="s">
        <v>83</v>
      </c>
    </row>
    <row r="133" spans="2:65" s="12" customFormat="1" x14ac:dyDescent="0.2">
      <c r="B133" s="128"/>
      <c r="D133" s="262" t="s">
        <v>142</v>
      </c>
      <c r="E133" s="129" t="s">
        <v>3</v>
      </c>
      <c r="F133" s="267" t="s">
        <v>357</v>
      </c>
      <c r="H133" s="129" t="s">
        <v>3</v>
      </c>
      <c r="L133" s="128"/>
      <c r="M133" s="130"/>
      <c r="T133" s="131"/>
      <c r="AT133" s="129" t="s">
        <v>142</v>
      </c>
      <c r="AU133" s="129" t="s">
        <v>83</v>
      </c>
      <c r="AV133" s="12" t="s">
        <v>81</v>
      </c>
      <c r="AW133" s="12" t="s">
        <v>34</v>
      </c>
      <c r="AX133" s="12" t="s">
        <v>74</v>
      </c>
      <c r="AY133" s="129" t="s">
        <v>130</v>
      </c>
    </row>
    <row r="134" spans="2:65" s="12" customFormat="1" x14ac:dyDescent="0.2">
      <c r="B134" s="128"/>
      <c r="D134" s="262" t="s">
        <v>142</v>
      </c>
      <c r="E134" s="129" t="s">
        <v>3</v>
      </c>
      <c r="F134" s="267" t="s">
        <v>157</v>
      </c>
      <c r="H134" s="129" t="s">
        <v>3</v>
      </c>
      <c r="L134" s="128"/>
      <c r="M134" s="130"/>
      <c r="T134" s="131"/>
      <c r="AT134" s="129" t="s">
        <v>142</v>
      </c>
      <c r="AU134" s="129" t="s">
        <v>83</v>
      </c>
      <c r="AV134" s="12" t="s">
        <v>81</v>
      </c>
      <c r="AW134" s="12" t="s">
        <v>34</v>
      </c>
      <c r="AX134" s="12" t="s">
        <v>74</v>
      </c>
      <c r="AY134" s="129" t="s">
        <v>130</v>
      </c>
    </row>
    <row r="135" spans="2:65" s="13" customFormat="1" x14ac:dyDescent="0.2">
      <c r="B135" s="132"/>
      <c r="D135" s="262" t="s">
        <v>142</v>
      </c>
      <c r="E135" s="133" t="s">
        <v>3</v>
      </c>
      <c r="F135" s="268" t="s">
        <v>312</v>
      </c>
      <c r="H135" s="269">
        <v>36.225000000000001</v>
      </c>
      <c r="L135" s="132"/>
      <c r="M135" s="134"/>
      <c r="T135" s="135"/>
      <c r="AT135" s="133" t="s">
        <v>142</v>
      </c>
      <c r="AU135" s="133" t="s">
        <v>83</v>
      </c>
      <c r="AV135" s="13" t="s">
        <v>83</v>
      </c>
      <c r="AW135" s="13" t="s">
        <v>34</v>
      </c>
      <c r="AX135" s="13" t="s">
        <v>74</v>
      </c>
      <c r="AY135" s="133" t="s">
        <v>130</v>
      </c>
    </row>
    <row r="136" spans="2:65" s="14" customFormat="1" x14ac:dyDescent="0.2">
      <c r="B136" s="136"/>
      <c r="D136" s="262" t="s">
        <v>142</v>
      </c>
      <c r="E136" s="137" t="s">
        <v>3</v>
      </c>
      <c r="F136" s="270" t="s">
        <v>145</v>
      </c>
      <c r="H136" s="271">
        <v>36.225000000000001</v>
      </c>
      <c r="L136" s="136"/>
      <c r="M136" s="138"/>
      <c r="T136" s="139"/>
      <c r="AT136" s="137" t="s">
        <v>142</v>
      </c>
      <c r="AU136" s="137" t="s">
        <v>83</v>
      </c>
      <c r="AV136" s="14" t="s">
        <v>138</v>
      </c>
      <c r="AW136" s="14" t="s">
        <v>34</v>
      </c>
      <c r="AX136" s="14" t="s">
        <v>81</v>
      </c>
      <c r="AY136" s="137" t="s">
        <v>130</v>
      </c>
    </row>
    <row r="137" spans="2:65" s="1" customFormat="1" ht="24.2" customHeight="1" x14ac:dyDescent="0.2">
      <c r="B137" s="119"/>
      <c r="C137" s="256" t="s">
        <v>175</v>
      </c>
      <c r="D137" s="256" t="s">
        <v>133</v>
      </c>
      <c r="E137" s="257" t="s">
        <v>358</v>
      </c>
      <c r="F137" s="258" t="s">
        <v>359</v>
      </c>
      <c r="G137" s="259" t="s">
        <v>153</v>
      </c>
      <c r="H137" s="260">
        <v>36.225000000000001</v>
      </c>
      <c r="I137" s="120">
        <v>0</v>
      </c>
      <c r="J137" s="261">
        <f>ROUND(I137*H137,2)</f>
        <v>0</v>
      </c>
      <c r="K137" s="258" t="s">
        <v>137</v>
      </c>
      <c r="L137" s="29"/>
      <c r="M137" s="121" t="s">
        <v>3</v>
      </c>
      <c r="N137" s="122" t="s">
        <v>45</v>
      </c>
      <c r="O137" s="123">
        <v>0.70599999999999996</v>
      </c>
      <c r="P137" s="123">
        <f>O137*H137</f>
        <v>25.574849999999998</v>
      </c>
      <c r="Q137" s="123">
        <v>2.1000000000000001E-2</v>
      </c>
      <c r="R137" s="123">
        <f>Q137*H137</f>
        <v>0.7607250000000001</v>
      </c>
      <c r="S137" s="123">
        <v>0</v>
      </c>
      <c r="T137" s="124">
        <f>S137*H137</f>
        <v>0</v>
      </c>
      <c r="AR137" s="125" t="s">
        <v>138</v>
      </c>
      <c r="AT137" s="125" t="s">
        <v>133</v>
      </c>
      <c r="AU137" s="125" t="s">
        <v>83</v>
      </c>
      <c r="AY137" s="18" t="s">
        <v>130</v>
      </c>
      <c r="BE137" s="126">
        <f>IF(N137="základní",J137,0)</f>
        <v>0</v>
      </c>
      <c r="BF137" s="126">
        <f>IF(N137="snížená",J137,0)</f>
        <v>0</v>
      </c>
      <c r="BG137" s="126">
        <f>IF(N137="zákl. přenesená",J137,0)</f>
        <v>0</v>
      </c>
      <c r="BH137" s="126">
        <f>IF(N137="sníž. přenesená",J137,0)</f>
        <v>0</v>
      </c>
      <c r="BI137" s="126">
        <f>IF(N137="nulová",J137,0)</f>
        <v>0</v>
      </c>
      <c r="BJ137" s="18" t="s">
        <v>81</v>
      </c>
      <c r="BK137" s="126">
        <f>ROUND(I137*H137,2)</f>
        <v>0</v>
      </c>
      <c r="BL137" s="18" t="s">
        <v>138</v>
      </c>
      <c r="BM137" s="125" t="s">
        <v>360</v>
      </c>
    </row>
    <row r="138" spans="2:65" s="1" customFormat="1" x14ac:dyDescent="0.2">
      <c r="B138" s="29"/>
      <c r="D138" s="265" t="s">
        <v>140</v>
      </c>
      <c r="F138" s="266" t="s">
        <v>361</v>
      </c>
      <c r="L138" s="29"/>
      <c r="M138" s="127"/>
      <c r="T138" s="50"/>
      <c r="AT138" s="18" t="s">
        <v>140</v>
      </c>
      <c r="AU138" s="18" t="s">
        <v>83</v>
      </c>
    </row>
    <row r="139" spans="2:65" s="12" customFormat="1" x14ac:dyDescent="0.2">
      <c r="B139" s="128"/>
      <c r="D139" s="262" t="s">
        <v>142</v>
      </c>
      <c r="E139" s="129" t="s">
        <v>3</v>
      </c>
      <c r="F139" s="267" t="s">
        <v>362</v>
      </c>
      <c r="H139" s="129" t="s">
        <v>3</v>
      </c>
      <c r="L139" s="128"/>
      <c r="M139" s="130"/>
      <c r="T139" s="131"/>
      <c r="AT139" s="129" t="s">
        <v>142</v>
      </c>
      <c r="AU139" s="129" t="s">
        <v>83</v>
      </c>
      <c r="AV139" s="12" t="s">
        <v>81</v>
      </c>
      <c r="AW139" s="12" t="s">
        <v>34</v>
      </c>
      <c r="AX139" s="12" t="s">
        <v>74</v>
      </c>
      <c r="AY139" s="129" t="s">
        <v>130</v>
      </c>
    </row>
    <row r="140" spans="2:65" s="12" customFormat="1" x14ac:dyDescent="0.2">
      <c r="B140" s="128"/>
      <c r="D140" s="262" t="s">
        <v>142</v>
      </c>
      <c r="E140" s="129" t="s">
        <v>3</v>
      </c>
      <c r="F140" s="267" t="s">
        <v>157</v>
      </c>
      <c r="H140" s="129" t="s">
        <v>3</v>
      </c>
      <c r="L140" s="128"/>
      <c r="M140" s="130"/>
      <c r="T140" s="131"/>
      <c r="AT140" s="129" t="s">
        <v>142</v>
      </c>
      <c r="AU140" s="129" t="s">
        <v>83</v>
      </c>
      <c r="AV140" s="12" t="s">
        <v>81</v>
      </c>
      <c r="AW140" s="12" t="s">
        <v>34</v>
      </c>
      <c r="AX140" s="12" t="s">
        <v>74</v>
      </c>
      <c r="AY140" s="129" t="s">
        <v>130</v>
      </c>
    </row>
    <row r="141" spans="2:65" s="13" customFormat="1" x14ac:dyDescent="0.2">
      <c r="B141" s="132"/>
      <c r="D141" s="262" t="s">
        <v>142</v>
      </c>
      <c r="E141" s="133" t="s">
        <v>3</v>
      </c>
      <c r="F141" s="268" t="s">
        <v>198</v>
      </c>
      <c r="H141" s="269">
        <v>36.225000000000001</v>
      </c>
      <c r="L141" s="132"/>
      <c r="M141" s="134"/>
      <c r="T141" s="135"/>
      <c r="AT141" s="133" t="s">
        <v>142</v>
      </c>
      <c r="AU141" s="133" t="s">
        <v>83</v>
      </c>
      <c r="AV141" s="13" t="s">
        <v>83</v>
      </c>
      <c r="AW141" s="13" t="s">
        <v>34</v>
      </c>
      <c r="AX141" s="13" t="s">
        <v>74</v>
      </c>
      <c r="AY141" s="133" t="s">
        <v>130</v>
      </c>
    </row>
    <row r="142" spans="2:65" s="15" customFormat="1" x14ac:dyDescent="0.2">
      <c r="B142" s="140"/>
      <c r="D142" s="262" t="s">
        <v>142</v>
      </c>
      <c r="E142" s="141" t="s">
        <v>312</v>
      </c>
      <c r="F142" s="272" t="s">
        <v>159</v>
      </c>
      <c r="H142" s="273">
        <v>36.225000000000001</v>
      </c>
      <c r="L142" s="140"/>
      <c r="M142" s="142"/>
      <c r="T142" s="143"/>
      <c r="AT142" s="141" t="s">
        <v>142</v>
      </c>
      <c r="AU142" s="141" t="s">
        <v>83</v>
      </c>
      <c r="AV142" s="15" t="s">
        <v>150</v>
      </c>
      <c r="AW142" s="15" t="s">
        <v>34</v>
      </c>
      <c r="AX142" s="15" t="s">
        <v>74</v>
      </c>
      <c r="AY142" s="141" t="s">
        <v>130</v>
      </c>
    </row>
    <row r="143" spans="2:65" s="14" customFormat="1" x14ac:dyDescent="0.2">
      <c r="B143" s="136"/>
      <c r="D143" s="262" t="s">
        <v>142</v>
      </c>
      <c r="E143" s="137" t="s">
        <v>3</v>
      </c>
      <c r="F143" s="270" t="s">
        <v>145</v>
      </c>
      <c r="H143" s="271">
        <v>36.225000000000001</v>
      </c>
      <c r="L143" s="136"/>
      <c r="M143" s="138"/>
      <c r="T143" s="139"/>
      <c r="AT143" s="137" t="s">
        <v>142</v>
      </c>
      <c r="AU143" s="137" t="s">
        <v>83</v>
      </c>
      <c r="AV143" s="14" t="s">
        <v>138</v>
      </c>
      <c r="AW143" s="14" t="s">
        <v>34</v>
      </c>
      <c r="AX143" s="14" t="s">
        <v>81</v>
      </c>
      <c r="AY143" s="137" t="s">
        <v>130</v>
      </c>
    </row>
    <row r="144" spans="2:65" s="1" customFormat="1" ht="16.5" customHeight="1" x14ac:dyDescent="0.2">
      <c r="B144" s="119"/>
      <c r="C144" s="256" t="s">
        <v>183</v>
      </c>
      <c r="D144" s="256" t="s">
        <v>133</v>
      </c>
      <c r="E144" s="257" t="s">
        <v>363</v>
      </c>
      <c r="F144" s="258" t="s">
        <v>364</v>
      </c>
      <c r="G144" s="259" t="s">
        <v>153</v>
      </c>
      <c r="H144" s="260">
        <v>36.225000000000001</v>
      </c>
      <c r="I144" s="120">
        <v>0</v>
      </c>
      <c r="J144" s="261">
        <f>ROUND(I144*H144,2)</f>
        <v>0</v>
      </c>
      <c r="K144" s="258" t="s">
        <v>137</v>
      </c>
      <c r="L144" s="29"/>
      <c r="M144" s="121" t="s">
        <v>3</v>
      </c>
      <c r="N144" s="122" t="s">
        <v>45</v>
      </c>
      <c r="O144" s="123">
        <v>0.38100000000000001</v>
      </c>
      <c r="P144" s="123">
        <f>O144*H144</f>
        <v>13.801725000000001</v>
      </c>
      <c r="Q144" s="123">
        <v>4.0000000000000001E-3</v>
      </c>
      <c r="R144" s="123">
        <f>Q144*H144</f>
        <v>0.1449</v>
      </c>
      <c r="S144" s="123">
        <v>0</v>
      </c>
      <c r="T144" s="124">
        <f>S144*H144</f>
        <v>0</v>
      </c>
      <c r="AR144" s="125" t="s">
        <v>138</v>
      </c>
      <c r="AT144" s="125" t="s">
        <v>133</v>
      </c>
      <c r="AU144" s="125" t="s">
        <v>83</v>
      </c>
      <c r="AY144" s="18" t="s">
        <v>130</v>
      </c>
      <c r="BE144" s="126">
        <f>IF(N144="základní",J144,0)</f>
        <v>0</v>
      </c>
      <c r="BF144" s="126">
        <f>IF(N144="snížená",J144,0)</f>
        <v>0</v>
      </c>
      <c r="BG144" s="126">
        <f>IF(N144="zákl. přenesená",J144,0)</f>
        <v>0</v>
      </c>
      <c r="BH144" s="126">
        <f>IF(N144="sníž. přenesená",J144,0)</f>
        <v>0</v>
      </c>
      <c r="BI144" s="126">
        <f>IF(N144="nulová",J144,0)</f>
        <v>0</v>
      </c>
      <c r="BJ144" s="18" t="s">
        <v>81</v>
      </c>
      <c r="BK144" s="126">
        <f>ROUND(I144*H144,2)</f>
        <v>0</v>
      </c>
      <c r="BL144" s="18" t="s">
        <v>138</v>
      </c>
      <c r="BM144" s="125" t="s">
        <v>365</v>
      </c>
    </row>
    <row r="145" spans="2:65" s="1" customFormat="1" x14ac:dyDescent="0.2">
      <c r="B145" s="29"/>
      <c r="D145" s="265" t="s">
        <v>140</v>
      </c>
      <c r="F145" s="266" t="s">
        <v>366</v>
      </c>
      <c r="L145" s="29"/>
      <c r="M145" s="127"/>
      <c r="T145" s="50"/>
      <c r="AT145" s="18" t="s">
        <v>140</v>
      </c>
      <c r="AU145" s="18" t="s">
        <v>83</v>
      </c>
    </row>
    <row r="146" spans="2:65" s="12" customFormat="1" x14ac:dyDescent="0.2">
      <c r="B146" s="128"/>
      <c r="D146" s="262" t="s">
        <v>142</v>
      </c>
      <c r="E146" s="129" t="s">
        <v>3</v>
      </c>
      <c r="F146" s="267" t="s">
        <v>367</v>
      </c>
      <c r="H146" s="129" t="s">
        <v>3</v>
      </c>
      <c r="L146" s="128"/>
      <c r="M146" s="130"/>
      <c r="T146" s="131"/>
      <c r="AT146" s="129" t="s">
        <v>142</v>
      </c>
      <c r="AU146" s="129" t="s">
        <v>83</v>
      </c>
      <c r="AV146" s="12" t="s">
        <v>81</v>
      </c>
      <c r="AW146" s="12" t="s">
        <v>34</v>
      </c>
      <c r="AX146" s="12" t="s">
        <v>74</v>
      </c>
      <c r="AY146" s="129" t="s">
        <v>130</v>
      </c>
    </row>
    <row r="147" spans="2:65" s="12" customFormat="1" x14ac:dyDescent="0.2">
      <c r="B147" s="128"/>
      <c r="D147" s="262" t="s">
        <v>142</v>
      </c>
      <c r="E147" s="129" t="s">
        <v>3</v>
      </c>
      <c r="F147" s="267" t="s">
        <v>157</v>
      </c>
      <c r="H147" s="129" t="s">
        <v>3</v>
      </c>
      <c r="L147" s="128"/>
      <c r="M147" s="130"/>
      <c r="T147" s="131"/>
      <c r="AT147" s="129" t="s">
        <v>142</v>
      </c>
      <c r="AU147" s="129" t="s">
        <v>83</v>
      </c>
      <c r="AV147" s="12" t="s">
        <v>81</v>
      </c>
      <c r="AW147" s="12" t="s">
        <v>34</v>
      </c>
      <c r="AX147" s="12" t="s">
        <v>74</v>
      </c>
      <c r="AY147" s="129" t="s">
        <v>130</v>
      </c>
    </row>
    <row r="148" spans="2:65" s="13" customFormat="1" x14ac:dyDescent="0.2">
      <c r="B148" s="132"/>
      <c r="D148" s="262" t="s">
        <v>142</v>
      </c>
      <c r="E148" s="133" t="s">
        <v>3</v>
      </c>
      <c r="F148" s="268" t="s">
        <v>312</v>
      </c>
      <c r="H148" s="269">
        <v>36.225000000000001</v>
      </c>
      <c r="L148" s="132"/>
      <c r="M148" s="134"/>
      <c r="T148" s="135"/>
      <c r="AT148" s="133" t="s">
        <v>142</v>
      </c>
      <c r="AU148" s="133" t="s">
        <v>83</v>
      </c>
      <c r="AV148" s="13" t="s">
        <v>83</v>
      </c>
      <c r="AW148" s="13" t="s">
        <v>34</v>
      </c>
      <c r="AX148" s="13" t="s">
        <v>74</v>
      </c>
      <c r="AY148" s="133" t="s">
        <v>130</v>
      </c>
    </row>
    <row r="149" spans="2:65" s="14" customFormat="1" x14ac:dyDescent="0.2">
      <c r="B149" s="136"/>
      <c r="D149" s="262" t="s">
        <v>142</v>
      </c>
      <c r="E149" s="137" t="s">
        <v>3</v>
      </c>
      <c r="F149" s="270" t="s">
        <v>145</v>
      </c>
      <c r="H149" s="271">
        <v>36.225000000000001</v>
      </c>
      <c r="L149" s="136"/>
      <c r="M149" s="138"/>
      <c r="T149" s="139"/>
      <c r="AT149" s="137" t="s">
        <v>142</v>
      </c>
      <c r="AU149" s="137" t="s">
        <v>83</v>
      </c>
      <c r="AV149" s="14" t="s">
        <v>138</v>
      </c>
      <c r="AW149" s="14" t="s">
        <v>34</v>
      </c>
      <c r="AX149" s="14" t="s">
        <v>81</v>
      </c>
      <c r="AY149" s="137" t="s">
        <v>130</v>
      </c>
    </row>
    <row r="150" spans="2:65" s="1" customFormat="1" ht="16.5" customHeight="1" x14ac:dyDescent="0.2">
      <c r="B150" s="119"/>
      <c r="C150" s="256" t="s">
        <v>188</v>
      </c>
      <c r="D150" s="256" t="s">
        <v>133</v>
      </c>
      <c r="E150" s="257" t="s">
        <v>368</v>
      </c>
      <c r="F150" s="258" t="s">
        <v>369</v>
      </c>
      <c r="G150" s="259" t="s">
        <v>153</v>
      </c>
      <c r="H150" s="260">
        <v>63.152000000000001</v>
      </c>
      <c r="I150" s="120">
        <v>0</v>
      </c>
      <c r="J150" s="261">
        <f>ROUND(I150*H150,2)</f>
        <v>0</v>
      </c>
      <c r="K150" s="258" t="s">
        <v>137</v>
      </c>
      <c r="L150" s="29"/>
      <c r="M150" s="121" t="s">
        <v>3</v>
      </c>
      <c r="N150" s="122" t="s">
        <v>45</v>
      </c>
      <c r="O150" s="123">
        <v>0.11700000000000001</v>
      </c>
      <c r="P150" s="123">
        <f>O150*H150</f>
        <v>7.3887840000000002</v>
      </c>
      <c r="Q150" s="123">
        <v>8.0000000000000002E-3</v>
      </c>
      <c r="R150" s="123">
        <f>Q150*H150</f>
        <v>0.505216</v>
      </c>
      <c r="S150" s="123">
        <v>0</v>
      </c>
      <c r="T150" s="124">
        <f>S150*H150</f>
        <v>0</v>
      </c>
      <c r="AR150" s="125" t="s">
        <v>138</v>
      </c>
      <c r="AT150" s="125" t="s">
        <v>133</v>
      </c>
      <c r="AU150" s="125" t="s">
        <v>83</v>
      </c>
      <c r="AY150" s="18" t="s">
        <v>130</v>
      </c>
      <c r="BE150" s="126">
        <f>IF(N150="základní",J150,0)</f>
        <v>0</v>
      </c>
      <c r="BF150" s="126">
        <f>IF(N150="snížená",J150,0)</f>
        <v>0</v>
      </c>
      <c r="BG150" s="126">
        <f>IF(N150="zákl. přenesená",J150,0)</f>
        <v>0</v>
      </c>
      <c r="BH150" s="126">
        <f>IF(N150="sníž. přenesená",J150,0)</f>
        <v>0</v>
      </c>
      <c r="BI150" s="126">
        <f>IF(N150="nulová",J150,0)</f>
        <v>0</v>
      </c>
      <c r="BJ150" s="18" t="s">
        <v>81</v>
      </c>
      <c r="BK150" s="126">
        <f>ROUND(I150*H150,2)</f>
        <v>0</v>
      </c>
      <c r="BL150" s="18" t="s">
        <v>138</v>
      </c>
      <c r="BM150" s="125" t="s">
        <v>370</v>
      </c>
    </row>
    <row r="151" spans="2:65" s="1" customFormat="1" x14ac:dyDescent="0.2">
      <c r="B151" s="29"/>
      <c r="D151" s="265" t="s">
        <v>140</v>
      </c>
      <c r="F151" s="266" t="s">
        <v>371</v>
      </c>
      <c r="L151" s="29"/>
      <c r="M151" s="127"/>
      <c r="T151" s="50"/>
      <c r="AT151" s="18" t="s">
        <v>140</v>
      </c>
      <c r="AU151" s="18" t="s">
        <v>83</v>
      </c>
    </row>
    <row r="152" spans="2:65" s="12" customFormat="1" x14ac:dyDescent="0.2">
      <c r="B152" s="128"/>
      <c r="D152" s="262" t="s">
        <v>142</v>
      </c>
      <c r="E152" s="129" t="s">
        <v>3</v>
      </c>
      <c r="F152" s="267" t="s">
        <v>357</v>
      </c>
      <c r="H152" s="129" t="s">
        <v>3</v>
      </c>
      <c r="L152" s="128"/>
      <c r="M152" s="130"/>
      <c r="T152" s="131"/>
      <c r="AT152" s="129" t="s">
        <v>142</v>
      </c>
      <c r="AU152" s="129" t="s">
        <v>83</v>
      </c>
      <c r="AV152" s="12" t="s">
        <v>81</v>
      </c>
      <c r="AW152" s="12" t="s">
        <v>34</v>
      </c>
      <c r="AX152" s="12" t="s">
        <v>74</v>
      </c>
      <c r="AY152" s="129" t="s">
        <v>130</v>
      </c>
    </row>
    <row r="153" spans="2:65" s="12" customFormat="1" x14ac:dyDescent="0.2">
      <c r="B153" s="128"/>
      <c r="D153" s="262" t="s">
        <v>142</v>
      </c>
      <c r="E153" s="129" t="s">
        <v>3</v>
      </c>
      <c r="F153" s="267" t="s">
        <v>157</v>
      </c>
      <c r="H153" s="129" t="s">
        <v>3</v>
      </c>
      <c r="L153" s="128"/>
      <c r="M153" s="130"/>
      <c r="T153" s="131"/>
      <c r="AT153" s="129" t="s">
        <v>142</v>
      </c>
      <c r="AU153" s="129" t="s">
        <v>83</v>
      </c>
      <c r="AV153" s="12" t="s">
        <v>81</v>
      </c>
      <c r="AW153" s="12" t="s">
        <v>34</v>
      </c>
      <c r="AX153" s="12" t="s">
        <v>74</v>
      </c>
      <c r="AY153" s="129" t="s">
        <v>130</v>
      </c>
    </row>
    <row r="154" spans="2:65" s="13" customFormat="1" x14ac:dyDescent="0.2">
      <c r="B154" s="132"/>
      <c r="D154" s="262" t="s">
        <v>142</v>
      </c>
      <c r="E154" s="133" t="s">
        <v>3</v>
      </c>
      <c r="F154" s="268" t="s">
        <v>310</v>
      </c>
      <c r="H154" s="269">
        <v>63.152000000000001</v>
      </c>
      <c r="L154" s="132"/>
      <c r="M154" s="134"/>
      <c r="T154" s="135"/>
      <c r="AT154" s="133" t="s">
        <v>142</v>
      </c>
      <c r="AU154" s="133" t="s">
        <v>83</v>
      </c>
      <c r="AV154" s="13" t="s">
        <v>83</v>
      </c>
      <c r="AW154" s="13" t="s">
        <v>34</v>
      </c>
      <c r="AX154" s="13" t="s">
        <v>74</v>
      </c>
      <c r="AY154" s="133" t="s">
        <v>130</v>
      </c>
    </row>
    <row r="155" spans="2:65" s="14" customFormat="1" x14ac:dyDescent="0.2">
      <c r="B155" s="136"/>
      <c r="D155" s="262" t="s">
        <v>142</v>
      </c>
      <c r="E155" s="137" t="s">
        <v>3</v>
      </c>
      <c r="F155" s="270" t="s">
        <v>145</v>
      </c>
      <c r="H155" s="271">
        <v>63.152000000000001</v>
      </c>
      <c r="L155" s="136"/>
      <c r="M155" s="138"/>
      <c r="T155" s="139"/>
      <c r="AT155" s="137" t="s">
        <v>142</v>
      </c>
      <c r="AU155" s="137" t="s">
        <v>83</v>
      </c>
      <c r="AV155" s="14" t="s">
        <v>138</v>
      </c>
      <c r="AW155" s="14" t="s">
        <v>34</v>
      </c>
      <c r="AX155" s="14" t="s">
        <v>81</v>
      </c>
      <c r="AY155" s="137" t="s">
        <v>130</v>
      </c>
    </row>
    <row r="156" spans="2:65" s="1" customFormat="1" ht="24.2" customHeight="1" x14ac:dyDescent="0.2">
      <c r="B156" s="119"/>
      <c r="C156" s="256" t="s">
        <v>131</v>
      </c>
      <c r="D156" s="256" t="s">
        <v>133</v>
      </c>
      <c r="E156" s="257" t="s">
        <v>372</v>
      </c>
      <c r="F156" s="258" t="s">
        <v>373</v>
      </c>
      <c r="G156" s="259" t="s">
        <v>153</v>
      </c>
      <c r="H156" s="260">
        <f>H160</f>
        <v>216</v>
      </c>
      <c r="I156" s="120">
        <v>0</v>
      </c>
      <c r="J156" s="261">
        <f>ROUND(I156*H156,2)</f>
        <v>0</v>
      </c>
      <c r="K156" s="258" t="s">
        <v>137</v>
      </c>
      <c r="L156" s="29"/>
      <c r="M156" s="121" t="s">
        <v>3</v>
      </c>
      <c r="N156" s="122" t="s">
        <v>45</v>
      </c>
      <c r="O156" s="123">
        <v>0.46600000000000003</v>
      </c>
      <c r="P156" s="123">
        <f>O156*H156</f>
        <v>100.65600000000001</v>
      </c>
      <c r="Q156" s="123">
        <v>2.8400000000000002E-2</v>
      </c>
      <c r="R156" s="123">
        <f>Q156*H156</f>
        <v>6.1344000000000003</v>
      </c>
      <c r="S156" s="123">
        <v>0</v>
      </c>
      <c r="T156" s="124">
        <f>S156*H156</f>
        <v>0</v>
      </c>
      <c r="AR156" s="125" t="s">
        <v>138</v>
      </c>
      <c r="AT156" s="125" t="s">
        <v>133</v>
      </c>
      <c r="AU156" s="125" t="s">
        <v>83</v>
      </c>
      <c r="AY156" s="18" t="s">
        <v>130</v>
      </c>
      <c r="BE156" s="126">
        <f>IF(N156="základní",J156,0)</f>
        <v>0</v>
      </c>
      <c r="BF156" s="126">
        <f>IF(N156="snížená",J156,0)</f>
        <v>0</v>
      </c>
      <c r="BG156" s="126">
        <f>IF(N156="zákl. přenesená",J156,0)</f>
        <v>0</v>
      </c>
      <c r="BH156" s="126">
        <f>IF(N156="sníž. přenesená",J156,0)</f>
        <v>0</v>
      </c>
      <c r="BI156" s="126">
        <f>IF(N156="nulová",J156,0)</f>
        <v>0</v>
      </c>
      <c r="BJ156" s="18" t="s">
        <v>81</v>
      </c>
      <c r="BK156" s="126">
        <f>ROUND(I156*H156,2)</f>
        <v>0</v>
      </c>
      <c r="BL156" s="18" t="s">
        <v>138</v>
      </c>
      <c r="BM156" s="125" t="s">
        <v>374</v>
      </c>
    </row>
    <row r="157" spans="2:65" s="1" customFormat="1" x14ac:dyDescent="0.2">
      <c r="B157" s="29"/>
      <c r="D157" s="265" t="s">
        <v>140</v>
      </c>
      <c r="F157" s="266" t="s">
        <v>375</v>
      </c>
      <c r="L157" s="29"/>
      <c r="M157" s="127"/>
      <c r="T157" s="50"/>
      <c r="AT157" s="18" t="s">
        <v>140</v>
      </c>
      <c r="AU157" s="18" t="s">
        <v>83</v>
      </c>
    </row>
    <row r="158" spans="2:65" s="12" customFormat="1" x14ac:dyDescent="0.2">
      <c r="B158" s="128"/>
      <c r="D158" s="262" t="s">
        <v>142</v>
      </c>
      <c r="E158" s="129" t="s">
        <v>3</v>
      </c>
      <c r="F158" s="267" t="s">
        <v>376</v>
      </c>
      <c r="H158" s="129" t="s">
        <v>3</v>
      </c>
      <c r="L158" s="128"/>
      <c r="M158" s="130"/>
      <c r="T158" s="131"/>
      <c r="AT158" s="129" t="s">
        <v>142</v>
      </c>
      <c r="AU158" s="129" t="s">
        <v>83</v>
      </c>
      <c r="AV158" s="12" t="s">
        <v>81</v>
      </c>
      <c r="AW158" s="12" t="s">
        <v>34</v>
      </c>
      <c r="AX158" s="12" t="s">
        <v>74</v>
      </c>
      <c r="AY158" s="129" t="s">
        <v>130</v>
      </c>
    </row>
    <row r="159" spans="2:65" s="13" customFormat="1" x14ac:dyDescent="0.2">
      <c r="B159" s="132"/>
      <c r="D159" s="262" t="s">
        <v>142</v>
      </c>
      <c r="E159" s="133" t="s">
        <v>3</v>
      </c>
      <c r="F159" s="268" t="s">
        <v>377</v>
      </c>
      <c r="H159" s="269">
        <v>216</v>
      </c>
      <c r="L159" s="132"/>
      <c r="M159" s="134"/>
      <c r="T159" s="135"/>
      <c r="AT159" s="133" t="s">
        <v>142</v>
      </c>
      <c r="AU159" s="133" t="s">
        <v>83</v>
      </c>
      <c r="AV159" s="13" t="s">
        <v>83</v>
      </c>
      <c r="AW159" s="13" t="s">
        <v>34</v>
      </c>
      <c r="AX159" s="13" t="s">
        <v>74</v>
      </c>
      <c r="AY159" s="133" t="s">
        <v>130</v>
      </c>
    </row>
    <row r="160" spans="2:65" s="14" customFormat="1" x14ac:dyDescent="0.2">
      <c r="B160" s="136"/>
      <c r="D160" s="262" t="s">
        <v>142</v>
      </c>
      <c r="E160" s="137" t="s">
        <v>3</v>
      </c>
      <c r="F160" s="270" t="s">
        <v>145</v>
      </c>
      <c r="H160" s="271">
        <f>H159</f>
        <v>216</v>
      </c>
      <c r="L160" s="136"/>
      <c r="M160" s="138"/>
      <c r="T160" s="139"/>
      <c r="AT160" s="137" t="s">
        <v>142</v>
      </c>
      <c r="AU160" s="137" t="s">
        <v>83</v>
      </c>
      <c r="AV160" s="14" t="s">
        <v>138</v>
      </c>
      <c r="AW160" s="14" t="s">
        <v>34</v>
      </c>
      <c r="AX160" s="14" t="s">
        <v>81</v>
      </c>
      <c r="AY160" s="137" t="s">
        <v>130</v>
      </c>
    </row>
    <row r="161" spans="2:65" s="1" customFormat="1" ht="24.2" customHeight="1" x14ac:dyDescent="0.2">
      <c r="B161" s="119"/>
      <c r="C161" s="256" t="s">
        <v>199</v>
      </c>
      <c r="D161" s="256" t="s">
        <v>133</v>
      </c>
      <c r="E161" s="257" t="s">
        <v>378</v>
      </c>
      <c r="F161" s="258" t="s">
        <v>379</v>
      </c>
      <c r="G161" s="259" t="s">
        <v>153</v>
      </c>
      <c r="H161" s="260">
        <v>63.152000000000001</v>
      </c>
      <c r="I161" s="120">
        <v>0</v>
      </c>
      <c r="J161" s="261">
        <f>ROUND(I161*H161,2)</f>
        <v>0</v>
      </c>
      <c r="K161" s="258" t="s">
        <v>137</v>
      </c>
      <c r="L161" s="29"/>
      <c r="M161" s="121" t="s">
        <v>3</v>
      </c>
      <c r="N161" s="122" t="s">
        <v>45</v>
      </c>
      <c r="O161" s="123">
        <v>0.56999999999999995</v>
      </c>
      <c r="P161" s="123">
        <f>O161*H161</f>
        <v>35.996639999999999</v>
      </c>
      <c r="Q161" s="123">
        <v>2.1000000000000001E-2</v>
      </c>
      <c r="R161" s="123">
        <f>Q161*H161</f>
        <v>1.326192</v>
      </c>
      <c r="S161" s="123">
        <v>0</v>
      </c>
      <c r="T161" s="124">
        <f>S161*H161</f>
        <v>0</v>
      </c>
      <c r="AR161" s="125" t="s">
        <v>138</v>
      </c>
      <c r="AT161" s="125" t="s">
        <v>133</v>
      </c>
      <c r="AU161" s="125" t="s">
        <v>83</v>
      </c>
      <c r="AY161" s="18" t="s">
        <v>130</v>
      </c>
      <c r="BE161" s="126">
        <f>IF(N161="základní",J161,0)</f>
        <v>0</v>
      </c>
      <c r="BF161" s="126">
        <f>IF(N161="snížená",J161,0)</f>
        <v>0</v>
      </c>
      <c r="BG161" s="126">
        <f>IF(N161="zákl. přenesená",J161,0)</f>
        <v>0</v>
      </c>
      <c r="BH161" s="126">
        <f>IF(N161="sníž. přenesená",J161,0)</f>
        <v>0</v>
      </c>
      <c r="BI161" s="126">
        <f>IF(N161="nulová",J161,0)</f>
        <v>0</v>
      </c>
      <c r="BJ161" s="18" t="s">
        <v>81</v>
      </c>
      <c r="BK161" s="126">
        <f>ROUND(I161*H161,2)</f>
        <v>0</v>
      </c>
      <c r="BL161" s="18" t="s">
        <v>138</v>
      </c>
      <c r="BM161" s="125" t="s">
        <v>380</v>
      </c>
    </row>
    <row r="162" spans="2:65" s="1" customFormat="1" x14ac:dyDescent="0.2">
      <c r="B162" s="29"/>
      <c r="D162" s="265" t="s">
        <v>140</v>
      </c>
      <c r="F162" s="266" t="s">
        <v>381</v>
      </c>
      <c r="L162" s="29"/>
      <c r="M162" s="127"/>
      <c r="T162" s="50"/>
      <c r="AT162" s="18" t="s">
        <v>140</v>
      </c>
      <c r="AU162" s="18" t="s">
        <v>83</v>
      </c>
    </row>
    <row r="163" spans="2:65" s="12" customFormat="1" x14ac:dyDescent="0.2">
      <c r="B163" s="128"/>
      <c r="D163" s="262" t="s">
        <v>142</v>
      </c>
      <c r="E163" s="129" t="s">
        <v>3</v>
      </c>
      <c r="F163" s="267" t="s">
        <v>382</v>
      </c>
      <c r="H163" s="129" t="s">
        <v>3</v>
      </c>
      <c r="L163" s="128"/>
      <c r="M163" s="130"/>
      <c r="T163" s="131"/>
      <c r="AT163" s="129" t="s">
        <v>142</v>
      </c>
      <c r="AU163" s="129" t="s">
        <v>83</v>
      </c>
      <c r="AV163" s="12" t="s">
        <v>81</v>
      </c>
      <c r="AW163" s="12" t="s">
        <v>34</v>
      </c>
      <c r="AX163" s="12" t="s">
        <v>74</v>
      </c>
      <c r="AY163" s="129" t="s">
        <v>130</v>
      </c>
    </row>
    <row r="164" spans="2:65" s="12" customFormat="1" x14ac:dyDescent="0.2">
      <c r="B164" s="128"/>
      <c r="D164" s="262" t="s">
        <v>142</v>
      </c>
      <c r="E164" s="129" t="s">
        <v>3</v>
      </c>
      <c r="F164" s="267" t="s">
        <v>157</v>
      </c>
      <c r="H164" s="129" t="s">
        <v>3</v>
      </c>
      <c r="L164" s="128"/>
      <c r="M164" s="130"/>
      <c r="T164" s="131"/>
      <c r="AT164" s="129" t="s">
        <v>142</v>
      </c>
      <c r="AU164" s="129" t="s">
        <v>83</v>
      </c>
      <c r="AV164" s="12" t="s">
        <v>81</v>
      </c>
      <c r="AW164" s="12" t="s">
        <v>34</v>
      </c>
      <c r="AX164" s="12" t="s">
        <v>74</v>
      </c>
      <c r="AY164" s="129" t="s">
        <v>130</v>
      </c>
    </row>
    <row r="165" spans="2:65" s="13" customFormat="1" x14ac:dyDescent="0.2">
      <c r="B165" s="132"/>
      <c r="D165" s="262" t="s">
        <v>142</v>
      </c>
      <c r="E165" s="133" t="s">
        <v>3</v>
      </c>
      <c r="F165" s="268" t="s">
        <v>205</v>
      </c>
      <c r="H165" s="269">
        <v>62.66</v>
      </c>
      <c r="L165" s="132"/>
      <c r="M165" s="134"/>
      <c r="T165" s="135"/>
      <c r="AT165" s="133" t="s">
        <v>142</v>
      </c>
      <c r="AU165" s="133" t="s">
        <v>83</v>
      </c>
      <c r="AV165" s="13" t="s">
        <v>83</v>
      </c>
      <c r="AW165" s="13" t="s">
        <v>34</v>
      </c>
      <c r="AX165" s="13" t="s">
        <v>74</v>
      </c>
      <c r="AY165" s="133" t="s">
        <v>130</v>
      </c>
    </row>
    <row r="166" spans="2:65" s="13" customFormat="1" x14ac:dyDescent="0.2">
      <c r="B166" s="132"/>
      <c r="D166" s="262" t="s">
        <v>142</v>
      </c>
      <c r="E166" s="133" t="s">
        <v>3</v>
      </c>
      <c r="F166" s="268" t="s">
        <v>206</v>
      </c>
      <c r="H166" s="269">
        <v>5.5720000000000001</v>
      </c>
      <c r="L166" s="132"/>
      <c r="M166" s="134"/>
      <c r="T166" s="135"/>
      <c r="AT166" s="133" t="s">
        <v>142</v>
      </c>
      <c r="AU166" s="133" t="s">
        <v>83</v>
      </c>
      <c r="AV166" s="13" t="s">
        <v>83</v>
      </c>
      <c r="AW166" s="13" t="s">
        <v>34</v>
      </c>
      <c r="AX166" s="13" t="s">
        <v>74</v>
      </c>
      <c r="AY166" s="133" t="s">
        <v>130</v>
      </c>
    </row>
    <row r="167" spans="2:65" s="13" customFormat="1" x14ac:dyDescent="0.2">
      <c r="B167" s="132"/>
      <c r="D167" s="262" t="s">
        <v>142</v>
      </c>
      <c r="E167" s="133" t="s">
        <v>3</v>
      </c>
      <c r="F167" s="268" t="s">
        <v>207</v>
      </c>
      <c r="H167" s="269">
        <v>-5.08</v>
      </c>
      <c r="L167" s="132"/>
      <c r="M167" s="134"/>
      <c r="T167" s="135"/>
      <c r="AT167" s="133" t="s">
        <v>142</v>
      </c>
      <c r="AU167" s="133" t="s">
        <v>83</v>
      </c>
      <c r="AV167" s="13" t="s">
        <v>83</v>
      </c>
      <c r="AW167" s="13" t="s">
        <v>34</v>
      </c>
      <c r="AX167" s="13" t="s">
        <v>74</v>
      </c>
      <c r="AY167" s="133" t="s">
        <v>130</v>
      </c>
    </row>
    <row r="168" spans="2:65" s="15" customFormat="1" x14ac:dyDescent="0.2">
      <c r="B168" s="140"/>
      <c r="D168" s="262" t="s">
        <v>142</v>
      </c>
      <c r="E168" s="141" t="s">
        <v>310</v>
      </c>
      <c r="F168" s="272" t="s">
        <v>159</v>
      </c>
      <c r="H168" s="273">
        <v>63.152000000000001</v>
      </c>
      <c r="L168" s="140"/>
      <c r="M168" s="142"/>
      <c r="T168" s="143"/>
      <c r="AT168" s="141" t="s">
        <v>142</v>
      </c>
      <c r="AU168" s="141" t="s">
        <v>83</v>
      </c>
      <c r="AV168" s="15" t="s">
        <v>150</v>
      </c>
      <c r="AW168" s="15" t="s">
        <v>34</v>
      </c>
      <c r="AX168" s="15" t="s">
        <v>74</v>
      </c>
      <c r="AY168" s="141" t="s">
        <v>130</v>
      </c>
    </row>
    <row r="169" spans="2:65" s="14" customFormat="1" x14ac:dyDescent="0.2">
      <c r="B169" s="136"/>
      <c r="D169" s="262" t="s">
        <v>142</v>
      </c>
      <c r="E169" s="137" t="s">
        <v>3</v>
      </c>
      <c r="F169" s="270" t="s">
        <v>145</v>
      </c>
      <c r="H169" s="271">
        <v>63.152000000000001</v>
      </c>
      <c r="L169" s="136"/>
      <c r="M169" s="138"/>
      <c r="T169" s="139"/>
      <c r="AT169" s="137" t="s">
        <v>142</v>
      </c>
      <c r="AU169" s="137" t="s">
        <v>83</v>
      </c>
      <c r="AV169" s="14" t="s">
        <v>138</v>
      </c>
      <c r="AW169" s="14" t="s">
        <v>34</v>
      </c>
      <c r="AX169" s="14" t="s">
        <v>81</v>
      </c>
      <c r="AY169" s="137" t="s">
        <v>130</v>
      </c>
    </row>
    <row r="170" spans="2:65" s="1" customFormat="1" ht="16.5" customHeight="1" x14ac:dyDescent="0.2">
      <c r="B170" s="119"/>
      <c r="C170" s="256" t="s">
        <v>208</v>
      </c>
      <c r="D170" s="256" t="s">
        <v>133</v>
      </c>
      <c r="E170" s="257" t="s">
        <v>383</v>
      </c>
      <c r="F170" s="258" t="s">
        <v>384</v>
      </c>
      <c r="G170" s="259" t="s">
        <v>153</v>
      </c>
      <c r="H170" s="260">
        <v>63.152000000000001</v>
      </c>
      <c r="I170" s="120">
        <v>0</v>
      </c>
      <c r="J170" s="261">
        <f>ROUND(I170*H170,2)</f>
        <v>0</v>
      </c>
      <c r="K170" s="258" t="s">
        <v>137</v>
      </c>
      <c r="L170" s="29"/>
      <c r="M170" s="121" t="s">
        <v>3</v>
      </c>
      <c r="N170" s="122" t="s">
        <v>45</v>
      </c>
      <c r="O170" s="123">
        <v>0.27200000000000002</v>
      </c>
      <c r="P170" s="123">
        <f>O170*H170</f>
        <v>17.177344000000002</v>
      </c>
      <c r="Q170" s="123">
        <v>4.0000000000000001E-3</v>
      </c>
      <c r="R170" s="123">
        <f>Q170*H170</f>
        <v>0.252608</v>
      </c>
      <c r="S170" s="123">
        <v>0</v>
      </c>
      <c r="T170" s="124">
        <f>S170*H170</f>
        <v>0</v>
      </c>
      <c r="AR170" s="125" t="s">
        <v>138</v>
      </c>
      <c r="AT170" s="125" t="s">
        <v>133</v>
      </c>
      <c r="AU170" s="125" t="s">
        <v>83</v>
      </c>
      <c r="AY170" s="18" t="s">
        <v>130</v>
      </c>
      <c r="BE170" s="126">
        <f>IF(N170="základní",J170,0)</f>
        <v>0</v>
      </c>
      <c r="BF170" s="126">
        <f>IF(N170="snížená",J170,0)</f>
        <v>0</v>
      </c>
      <c r="BG170" s="126">
        <f>IF(N170="zákl. přenesená",J170,0)</f>
        <v>0</v>
      </c>
      <c r="BH170" s="126">
        <f>IF(N170="sníž. přenesená",J170,0)</f>
        <v>0</v>
      </c>
      <c r="BI170" s="126">
        <f>IF(N170="nulová",J170,0)</f>
        <v>0</v>
      </c>
      <c r="BJ170" s="18" t="s">
        <v>81</v>
      </c>
      <c r="BK170" s="126">
        <f>ROUND(I170*H170,2)</f>
        <v>0</v>
      </c>
      <c r="BL170" s="18" t="s">
        <v>138</v>
      </c>
      <c r="BM170" s="125" t="s">
        <v>385</v>
      </c>
    </row>
    <row r="171" spans="2:65" s="1" customFormat="1" x14ac:dyDescent="0.2">
      <c r="B171" s="29"/>
      <c r="D171" s="265" t="s">
        <v>140</v>
      </c>
      <c r="F171" s="266" t="s">
        <v>386</v>
      </c>
      <c r="L171" s="29"/>
      <c r="M171" s="127"/>
      <c r="T171" s="50"/>
      <c r="AT171" s="18" t="s">
        <v>140</v>
      </c>
      <c r="AU171" s="18" t="s">
        <v>83</v>
      </c>
    </row>
    <row r="172" spans="2:65" s="12" customFormat="1" x14ac:dyDescent="0.2">
      <c r="B172" s="128"/>
      <c r="D172" s="262" t="s">
        <v>142</v>
      </c>
      <c r="E172" s="129" t="s">
        <v>3</v>
      </c>
      <c r="F172" s="267" t="s">
        <v>367</v>
      </c>
      <c r="H172" s="129" t="s">
        <v>3</v>
      </c>
      <c r="L172" s="128"/>
      <c r="M172" s="130"/>
      <c r="T172" s="131"/>
      <c r="AT172" s="129" t="s">
        <v>142</v>
      </c>
      <c r="AU172" s="129" t="s">
        <v>83</v>
      </c>
      <c r="AV172" s="12" t="s">
        <v>81</v>
      </c>
      <c r="AW172" s="12" t="s">
        <v>34</v>
      </c>
      <c r="AX172" s="12" t="s">
        <v>74</v>
      </c>
      <c r="AY172" s="129" t="s">
        <v>130</v>
      </c>
    </row>
    <row r="173" spans="2:65" s="12" customFormat="1" x14ac:dyDescent="0.2">
      <c r="B173" s="128"/>
      <c r="D173" s="262" t="s">
        <v>142</v>
      </c>
      <c r="E173" s="129" t="s">
        <v>3</v>
      </c>
      <c r="F173" s="267" t="s">
        <v>157</v>
      </c>
      <c r="H173" s="129" t="s">
        <v>3</v>
      </c>
      <c r="L173" s="128"/>
      <c r="M173" s="130"/>
      <c r="T173" s="131"/>
      <c r="AT173" s="129" t="s">
        <v>142</v>
      </c>
      <c r="AU173" s="129" t="s">
        <v>83</v>
      </c>
      <c r="AV173" s="12" t="s">
        <v>81</v>
      </c>
      <c r="AW173" s="12" t="s">
        <v>34</v>
      </c>
      <c r="AX173" s="12" t="s">
        <v>74</v>
      </c>
      <c r="AY173" s="129" t="s">
        <v>130</v>
      </c>
    </row>
    <row r="174" spans="2:65" s="13" customFormat="1" x14ac:dyDescent="0.2">
      <c r="B174" s="132"/>
      <c r="D174" s="262" t="s">
        <v>142</v>
      </c>
      <c r="E174" s="133" t="s">
        <v>3</v>
      </c>
      <c r="F174" s="268" t="s">
        <v>310</v>
      </c>
      <c r="H174" s="269">
        <v>63.152000000000001</v>
      </c>
      <c r="L174" s="132"/>
      <c r="M174" s="134"/>
      <c r="T174" s="135"/>
      <c r="AT174" s="133" t="s">
        <v>142</v>
      </c>
      <c r="AU174" s="133" t="s">
        <v>83</v>
      </c>
      <c r="AV174" s="13" t="s">
        <v>83</v>
      </c>
      <c r="AW174" s="13" t="s">
        <v>34</v>
      </c>
      <c r="AX174" s="13" t="s">
        <v>74</v>
      </c>
      <c r="AY174" s="133" t="s">
        <v>130</v>
      </c>
    </row>
    <row r="175" spans="2:65" s="14" customFormat="1" x14ac:dyDescent="0.2">
      <c r="B175" s="136"/>
      <c r="D175" s="262" t="s">
        <v>142</v>
      </c>
      <c r="E175" s="137" t="s">
        <v>3</v>
      </c>
      <c r="F175" s="270" t="s">
        <v>145</v>
      </c>
      <c r="H175" s="271">
        <v>63.152000000000001</v>
      </c>
      <c r="L175" s="136"/>
      <c r="M175" s="138"/>
      <c r="T175" s="139"/>
      <c r="AT175" s="137" t="s">
        <v>142</v>
      </c>
      <c r="AU175" s="137" t="s">
        <v>83</v>
      </c>
      <c r="AV175" s="14" t="s">
        <v>138</v>
      </c>
      <c r="AW175" s="14" t="s">
        <v>34</v>
      </c>
      <c r="AX175" s="14" t="s">
        <v>81</v>
      </c>
      <c r="AY175" s="137" t="s">
        <v>130</v>
      </c>
    </row>
    <row r="176" spans="2:65" s="1" customFormat="1" ht="24.2" customHeight="1" x14ac:dyDescent="0.2">
      <c r="B176" s="119"/>
      <c r="C176" s="256" t="s">
        <v>9</v>
      </c>
      <c r="D176" s="256" t="s">
        <v>133</v>
      </c>
      <c r="E176" s="257" t="s">
        <v>387</v>
      </c>
      <c r="F176" s="258" t="s">
        <v>388</v>
      </c>
      <c r="G176" s="259" t="s">
        <v>178</v>
      </c>
      <c r="H176" s="260">
        <v>8</v>
      </c>
      <c r="I176" s="120">
        <v>0</v>
      </c>
      <c r="J176" s="261">
        <f>ROUND(I176*H176,2)</f>
        <v>0</v>
      </c>
      <c r="K176" s="258" t="s">
        <v>137</v>
      </c>
      <c r="L176" s="29"/>
      <c r="M176" s="121" t="s">
        <v>3</v>
      </c>
      <c r="N176" s="122" t="s">
        <v>45</v>
      </c>
      <c r="O176" s="123">
        <v>0.45200000000000001</v>
      </c>
      <c r="P176" s="123">
        <f>O176*H176</f>
        <v>3.6160000000000001</v>
      </c>
      <c r="Q176" s="123">
        <v>1.0200000000000001E-2</v>
      </c>
      <c r="R176" s="123">
        <f>Q176*H176</f>
        <v>8.1600000000000006E-2</v>
      </c>
      <c r="S176" s="123">
        <v>0</v>
      </c>
      <c r="T176" s="124">
        <f>S176*H176</f>
        <v>0</v>
      </c>
      <c r="AR176" s="125" t="s">
        <v>138</v>
      </c>
      <c r="AT176" s="125" t="s">
        <v>133</v>
      </c>
      <c r="AU176" s="125" t="s">
        <v>83</v>
      </c>
      <c r="AY176" s="18" t="s">
        <v>130</v>
      </c>
      <c r="BE176" s="126">
        <f>IF(N176="základní",J176,0)</f>
        <v>0</v>
      </c>
      <c r="BF176" s="126">
        <f>IF(N176="snížená",J176,0)</f>
        <v>0</v>
      </c>
      <c r="BG176" s="126">
        <f>IF(N176="zákl. přenesená",J176,0)</f>
        <v>0</v>
      </c>
      <c r="BH176" s="126">
        <f>IF(N176="sníž. přenesená",J176,0)</f>
        <v>0</v>
      </c>
      <c r="BI176" s="126">
        <f>IF(N176="nulová",J176,0)</f>
        <v>0</v>
      </c>
      <c r="BJ176" s="18" t="s">
        <v>81</v>
      </c>
      <c r="BK176" s="126">
        <f>ROUND(I176*H176,2)</f>
        <v>0</v>
      </c>
      <c r="BL176" s="18" t="s">
        <v>138</v>
      </c>
      <c r="BM176" s="125" t="s">
        <v>389</v>
      </c>
    </row>
    <row r="177" spans="2:65" s="1" customFormat="1" x14ac:dyDescent="0.2">
      <c r="B177" s="29"/>
      <c r="D177" s="265" t="s">
        <v>140</v>
      </c>
      <c r="F177" s="266" t="s">
        <v>390</v>
      </c>
      <c r="L177" s="29"/>
      <c r="M177" s="127"/>
      <c r="T177" s="50"/>
      <c r="AT177" s="18" t="s">
        <v>140</v>
      </c>
      <c r="AU177" s="18" t="s">
        <v>83</v>
      </c>
    </row>
    <row r="178" spans="2:65" s="12" customFormat="1" x14ac:dyDescent="0.2">
      <c r="B178" s="128"/>
      <c r="D178" s="262" t="s">
        <v>142</v>
      </c>
      <c r="E178" s="129" t="s">
        <v>3</v>
      </c>
      <c r="F178" s="267" t="s">
        <v>391</v>
      </c>
      <c r="H178" s="129" t="s">
        <v>3</v>
      </c>
      <c r="L178" s="128"/>
      <c r="M178" s="130"/>
      <c r="T178" s="131"/>
      <c r="AT178" s="129" t="s">
        <v>142</v>
      </c>
      <c r="AU178" s="129" t="s">
        <v>83</v>
      </c>
      <c r="AV178" s="12" t="s">
        <v>81</v>
      </c>
      <c r="AW178" s="12" t="s">
        <v>34</v>
      </c>
      <c r="AX178" s="12" t="s">
        <v>74</v>
      </c>
      <c r="AY178" s="129" t="s">
        <v>130</v>
      </c>
    </row>
    <row r="179" spans="2:65" s="12" customFormat="1" x14ac:dyDescent="0.2">
      <c r="B179" s="128"/>
      <c r="D179" s="262" t="s">
        <v>142</v>
      </c>
      <c r="E179" s="129" t="s">
        <v>3</v>
      </c>
      <c r="F179" s="267" t="s">
        <v>345</v>
      </c>
      <c r="H179" s="129" t="s">
        <v>3</v>
      </c>
      <c r="L179" s="128"/>
      <c r="M179" s="130"/>
      <c r="T179" s="131"/>
      <c r="AT179" s="129" t="s">
        <v>142</v>
      </c>
      <c r="AU179" s="129" t="s">
        <v>83</v>
      </c>
      <c r="AV179" s="12" t="s">
        <v>81</v>
      </c>
      <c r="AW179" s="12" t="s">
        <v>34</v>
      </c>
      <c r="AX179" s="12" t="s">
        <v>74</v>
      </c>
      <c r="AY179" s="129" t="s">
        <v>130</v>
      </c>
    </row>
    <row r="180" spans="2:65" s="13" customFormat="1" x14ac:dyDescent="0.2">
      <c r="B180" s="132"/>
      <c r="D180" s="262" t="s">
        <v>142</v>
      </c>
      <c r="E180" s="133" t="s">
        <v>3</v>
      </c>
      <c r="F180" s="268" t="s">
        <v>188</v>
      </c>
      <c r="H180" s="269">
        <v>8</v>
      </c>
      <c r="L180" s="132"/>
      <c r="M180" s="134"/>
      <c r="T180" s="135"/>
      <c r="AT180" s="133" t="s">
        <v>142</v>
      </c>
      <c r="AU180" s="133" t="s">
        <v>83</v>
      </c>
      <c r="AV180" s="13" t="s">
        <v>83</v>
      </c>
      <c r="AW180" s="13" t="s">
        <v>34</v>
      </c>
      <c r="AX180" s="13" t="s">
        <v>74</v>
      </c>
      <c r="AY180" s="133" t="s">
        <v>130</v>
      </c>
    </row>
    <row r="181" spans="2:65" s="14" customFormat="1" x14ac:dyDescent="0.2">
      <c r="B181" s="136"/>
      <c r="D181" s="262" t="s">
        <v>142</v>
      </c>
      <c r="E181" s="137" t="s">
        <v>3</v>
      </c>
      <c r="F181" s="270" t="s">
        <v>145</v>
      </c>
      <c r="H181" s="271">
        <v>8</v>
      </c>
      <c r="L181" s="136"/>
      <c r="M181" s="138"/>
      <c r="T181" s="139"/>
      <c r="AT181" s="137" t="s">
        <v>142</v>
      </c>
      <c r="AU181" s="137" t="s">
        <v>83</v>
      </c>
      <c r="AV181" s="14" t="s">
        <v>138</v>
      </c>
      <c r="AW181" s="14" t="s">
        <v>34</v>
      </c>
      <c r="AX181" s="14" t="s">
        <v>81</v>
      </c>
      <c r="AY181" s="137" t="s">
        <v>130</v>
      </c>
    </row>
    <row r="182" spans="2:65" s="1" customFormat="1" ht="21.75" customHeight="1" x14ac:dyDescent="0.2">
      <c r="B182" s="119"/>
      <c r="C182" s="256" t="s">
        <v>224</v>
      </c>
      <c r="D182" s="256" t="s">
        <v>133</v>
      </c>
      <c r="E182" s="257" t="s">
        <v>392</v>
      </c>
      <c r="F182" s="258" t="s">
        <v>393</v>
      </c>
      <c r="G182" s="259" t="s">
        <v>178</v>
      </c>
      <c r="H182" s="260">
        <v>1</v>
      </c>
      <c r="I182" s="120">
        <v>0</v>
      </c>
      <c r="J182" s="261">
        <f>ROUND(I182*H182,2)</f>
        <v>0</v>
      </c>
      <c r="K182" s="258" t="s">
        <v>137</v>
      </c>
      <c r="L182" s="29"/>
      <c r="M182" s="121" t="s">
        <v>3</v>
      </c>
      <c r="N182" s="122" t="s">
        <v>45</v>
      </c>
      <c r="O182" s="123">
        <v>2.431</v>
      </c>
      <c r="P182" s="123">
        <f>O182*H182</f>
        <v>2.431</v>
      </c>
      <c r="Q182" s="123">
        <v>0.1575</v>
      </c>
      <c r="R182" s="123">
        <f>Q182*H182</f>
        <v>0.1575</v>
      </c>
      <c r="S182" s="123">
        <v>0</v>
      </c>
      <c r="T182" s="124">
        <f>S182*H182</f>
        <v>0</v>
      </c>
      <c r="AR182" s="125" t="s">
        <v>138</v>
      </c>
      <c r="AT182" s="125" t="s">
        <v>133</v>
      </c>
      <c r="AU182" s="125" t="s">
        <v>83</v>
      </c>
      <c r="AY182" s="18" t="s">
        <v>130</v>
      </c>
      <c r="BE182" s="126">
        <f>IF(N182="základní",J182,0)</f>
        <v>0</v>
      </c>
      <c r="BF182" s="126">
        <f>IF(N182="snížená",J182,0)</f>
        <v>0</v>
      </c>
      <c r="BG182" s="126">
        <f>IF(N182="zákl. přenesená",J182,0)</f>
        <v>0</v>
      </c>
      <c r="BH182" s="126">
        <f>IF(N182="sníž. přenesená",J182,0)</f>
        <v>0</v>
      </c>
      <c r="BI182" s="126">
        <f>IF(N182="nulová",J182,0)</f>
        <v>0</v>
      </c>
      <c r="BJ182" s="18" t="s">
        <v>81</v>
      </c>
      <c r="BK182" s="126">
        <f>ROUND(I182*H182,2)</f>
        <v>0</v>
      </c>
      <c r="BL182" s="18" t="s">
        <v>138</v>
      </c>
      <c r="BM182" s="125" t="s">
        <v>394</v>
      </c>
    </row>
    <row r="183" spans="2:65" s="1" customFormat="1" x14ac:dyDescent="0.2">
      <c r="B183" s="29"/>
      <c r="D183" s="265" t="s">
        <v>140</v>
      </c>
      <c r="F183" s="266" t="s">
        <v>395</v>
      </c>
      <c r="L183" s="29"/>
      <c r="M183" s="127"/>
      <c r="T183" s="50"/>
      <c r="AT183" s="18" t="s">
        <v>140</v>
      </c>
      <c r="AU183" s="18" t="s">
        <v>83</v>
      </c>
    </row>
    <row r="184" spans="2:65" s="12" customFormat="1" x14ac:dyDescent="0.2">
      <c r="B184" s="128"/>
      <c r="D184" s="262" t="s">
        <v>142</v>
      </c>
      <c r="E184" s="129" t="s">
        <v>3</v>
      </c>
      <c r="F184" s="267" t="s">
        <v>391</v>
      </c>
      <c r="H184" s="129" t="s">
        <v>3</v>
      </c>
      <c r="L184" s="128"/>
      <c r="M184" s="130"/>
      <c r="T184" s="131"/>
      <c r="AT184" s="129" t="s">
        <v>142</v>
      </c>
      <c r="AU184" s="129" t="s">
        <v>83</v>
      </c>
      <c r="AV184" s="12" t="s">
        <v>81</v>
      </c>
      <c r="AW184" s="12" t="s">
        <v>34</v>
      </c>
      <c r="AX184" s="12" t="s">
        <v>74</v>
      </c>
      <c r="AY184" s="129" t="s">
        <v>130</v>
      </c>
    </row>
    <row r="185" spans="2:65" s="12" customFormat="1" x14ac:dyDescent="0.2">
      <c r="B185" s="128"/>
      <c r="D185" s="262" t="s">
        <v>142</v>
      </c>
      <c r="E185" s="129" t="s">
        <v>3</v>
      </c>
      <c r="F185" s="267" t="s">
        <v>173</v>
      </c>
      <c r="H185" s="129" t="s">
        <v>3</v>
      </c>
      <c r="L185" s="128"/>
      <c r="M185" s="130"/>
      <c r="T185" s="131"/>
      <c r="AT185" s="129" t="s">
        <v>142</v>
      </c>
      <c r="AU185" s="129" t="s">
        <v>83</v>
      </c>
      <c r="AV185" s="12" t="s">
        <v>81</v>
      </c>
      <c r="AW185" s="12" t="s">
        <v>34</v>
      </c>
      <c r="AX185" s="12" t="s">
        <v>74</v>
      </c>
      <c r="AY185" s="129" t="s">
        <v>130</v>
      </c>
    </row>
    <row r="186" spans="2:65" s="13" customFormat="1" x14ac:dyDescent="0.2">
      <c r="B186" s="132"/>
      <c r="D186" s="262" t="s">
        <v>142</v>
      </c>
      <c r="E186" s="133" t="s">
        <v>3</v>
      </c>
      <c r="F186" s="268" t="s">
        <v>81</v>
      </c>
      <c r="H186" s="269">
        <v>1</v>
      </c>
      <c r="L186" s="132"/>
      <c r="M186" s="134"/>
      <c r="T186" s="135"/>
      <c r="AT186" s="133" t="s">
        <v>142</v>
      </c>
      <c r="AU186" s="133" t="s">
        <v>83</v>
      </c>
      <c r="AV186" s="13" t="s">
        <v>83</v>
      </c>
      <c r="AW186" s="13" t="s">
        <v>34</v>
      </c>
      <c r="AX186" s="13" t="s">
        <v>74</v>
      </c>
      <c r="AY186" s="133" t="s">
        <v>130</v>
      </c>
    </row>
    <row r="187" spans="2:65" s="14" customFormat="1" x14ac:dyDescent="0.2">
      <c r="B187" s="136"/>
      <c r="D187" s="262" t="s">
        <v>142</v>
      </c>
      <c r="E187" s="137" t="s">
        <v>3</v>
      </c>
      <c r="F187" s="270" t="s">
        <v>145</v>
      </c>
      <c r="H187" s="271">
        <v>1</v>
      </c>
      <c r="L187" s="136"/>
      <c r="M187" s="138"/>
      <c r="T187" s="139"/>
      <c r="AT187" s="137" t="s">
        <v>142</v>
      </c>
      <c r="AU187" s="137" t="s">
        <v>83</v>
      </c>
      <c r="AV187" s="14" t="s">
        <v>138</v>
      </c>
      <c r="AW187" s="14" t="s">
        <v>34</v>
      </c>
      <c r="AX187" s="14" t="s">
        <v>81</v>
      </c>
      <c r="AY187" s="137" t="s">
        <v>130</v>
      </c>
    </row>
    <row r="188" spans="2:65" s="1" customFormat="1" ht="16.5" customHeight="1" x14ac:dyDescent="0.2">
      <c r="B188" s="119"/>
      <c r="C188" s="256" t="s">
        <v>230</v>
      </c>
      <c r="D188" s="256" t="s">
        <v>133</v>
      </c>
      <c r="E188" s="257" t="s">
        <v>396</v>
      </c>
      <c r="F188" s="258" t="s">
        <v>397</v>
      </c>
      <c r="G188" s="259" t="s">
        <v>153</v>
      </c>
      <c r="H188" s="260">
        <v>519.06500000000005</v>
      </c>
      <c r="I188" s="120">
        <v>0</v>
      </c>
      <c r="J188" s="261">
        <f>ROUND(I188*H188,2)</f>
        <v>0</v>
      </c>
      <c r="K188" s="258" t="s">
        <v>137</v>
      </c>
      <c r="L188" s="29"/>
      <c r="M188" s="121" t="s">
        <v>3</v>
      </c>
      <c r="N188" s="122" t="s">
        <v>45</v>
      </c>
      <c r="O188" s="123">
        <v>0.03</v>
      </c>
      <c r="P188" s="123">
        <f>O188*H188</f>
        <v>15.571950000000001</v>
      </c>
      <c r="Q188" s="123">
        <v>6.0000000000000002E-5</v>
      </c>
      <c r="R188" s="123">
        <f>Q188*H188</f>
        <v>3.1143900000000006E-2</v>
      </c>
      <c r="S188" s="123">
        <v>6.0000000000000002E-5</v>
      </c>
      <c r="T188" s="124">
        <f>S188*H188</f>
        <v>3.1143900000000006E-2</v>
      </c>
      <c r="AR188" s="125" t="s">
        <v>138</v>
      </c>
      <c r="AT188" s="125" t="s">
        <v>133</v>
      </c>
      <c r="AU188" s="125" t="s">
        <v>83</v>
      </c>
      <c r="AY188" s="18" t="s">
        <v>130</v>
      </c>
      <c r="BE188" s="126">
        <f>IF(N188="základní",J188,0)</f>
        <v>0</v>
      </c>
      <c r="BF188" s="126">
        <f>IF(N188="snížená",J188,0)</f>
        <v>0</v>
      </c>
      <c r="BG188" s="126">
        <f>IF(N188="zákl. přenesená",J188,0)</f>
        <v>0</v>
      </c>
      <c r="BH188" s="126">
        <f>IF(N188="sníž. přenesená",J188,0)</f>
        <v>0</v>
      </c>
      <c r="BI188" s="126">
        <f>IF(N188="nulová",J188,0)</f>
        <v>0</v>
      </c>
      <c r="BJ188" s="18" t="s">
        <v>81</v>
      </c>
      <c r="BK188" s="126">
        <f>ROUND(I188*H188,2)</f>
        <v>0</v>
      </c>
      <c r="BL188" s="18" t="s">
        <v>138</v>
      </c>
      <c r="BM188" s="125" t="s">
        <v>398</v>
      </c>
    </row>
    <row r="189" spans="2:65" s="1" customFormat="1" x14ac:dyDescent="0.2">
      <c r="B189" s="29"/>
      <c r="D189" s="265" t="s">
        <v>140</v>
      </c>
      <c r="F189" s="266" t="s">
        <v>399</v>
      </c>
      <c r="L189" s="29"/>
      <c r="M189" s="127"/>
      <c r="T189" s="50"/>
      <c r="AT189" s="18" t="s">
        <v>140</v>
      </c>
      <c r="AU189" s="18" t="s">
        <v>83</v>
      </c>
    </row>
    <row r="190" spans="2:65" s="12" customFormat="1" x14ac:dyDescent="0.2">
      <c r="B190" s="128"/>
      <c r="D190" s="262" t="s">
        <v>142</v>
      </c>
      <c r="E190" s="129" t="s">
        <v>3</v>
      </c>
      <c r="F190" s="267" t="s">
        <v>400</v>
      </c>
      <c r="H190" s="129" t="s">
        <v>3</v>
      </c>
      <c r="L190" s="128"/>
      <c r="M190" s="130"/>
      <c r="T190" s="131"/>
      <c r="AT190" s="129" t="s">
        <v>142</v>
      </c>
      <c r="AU190" s="129" t="s">
        <v>83</v>
      </c>
      <c r="AV190" s="12" t="s">
        <v>81</v>
      </c>
      <c r="AW190" s="12" t="s">
        <v>34</v>
      </c>
      <c r="AX190" s="12" t="s">
        <v>74</v>
      </c>
      <c r="AY190" s="129" t="s">
        <v>130</v>
      </c>
    </row>
    <row r="191" spans="2:65" s="12" customFormat="1" x14ac:dyDescent="0.2">
      <c r="B191" s="128"/>
      <c r="D191" s="262" t="s">
        <v>142</v>
      </c>
      <c r="E191" s="129" t="s">
        <v>3</v>
      </c>
      <c r="F191" s="267" t="s">
        <v>401</v>
      </c>
      <c r="H191" s="129" t="s">
        <v>3</v>
      </c>
      <c r="L191" s="128"/>
      <c r="M191" s="130"/>
      <c r="T191" s="131"/>
      <c r="AT191" s="129" t="s">
        <v>142</v>
      </c>
      <c r="AU191" s="129" t="s">
        <v>83</v>
      </c>
      <c r="AV191" s="12" t="s">
        <v>81</v>
      </c>
      <c r="AW191" s="12" t="s">
        <v>34</v>
      </c>
      <c r="AX191" s="12" t="s">
        <v>74</v>
      </c>
      <c r="AY191" s="129" t="s">
        <v>130</v>
      </c>
    </row>
    <row r="192" spans="2:65" s="13" customFormat="1" x14ac:dyDescent="0.2">
      <c r="B192" s="132"/>
      <c r="D192" s="262" t="s">
        <v>142</v>
      </c>
      <c r="E192" s="133" t="s">
        <v>3</v>
      </c>
      <c r="F192" s="268" t="s">
        <v>307</v>
      </c>
      <c r="H192" s="269">
        <v>37.064999999999998</v>
      </c>
      <c r="L192" s="132"/>
      <c r="M192" s="134"/>
      <c r="T192" s="135"/>
      <c r="AT192" s="133" t="s">
        <v>142</v>
      </c>
      <c r="AU192" s="133" t="s">
        <v>83</v>
      </c>
      <c r="AV192" s="13" t="s">
        <v>83</v>
      </c>
      <c r="AW192" s="13" t="s">
        <v>34</v>
      </c>
      <c r="AX192" s="13" t="s">
        <v>74</v>
      </c>
      <c r="AY192" s="133" t="s">
        <v>130</v>
      </c>
    </row>
    <row r="193" spans="2:65" s="12" customFormat="1" x14ac:dyDescent="0.2">
      <c r="B193" s="128"/>
      <c r="D193" s="262" t="s">
        <v>142</v>
      </c>
      <c r="E193" s="129" t="s">
        <v>3</v>
      </c>
      <c r="F193" s="267" t="s">
        <v>402</v>
      </c>
      <c r="H193" s="129" t="s">
        <v>3</v>
      </c>
      <c r="L193" s="128"/>
      <c r="M193" s="130"/>
      <c r="T193" s="131"/>
      <c r="AT193" s="129" t="s">
        <v>142</v>
      </c>
      <c r="AU193" s="129" t="s">
        <v>83</v>
      </c>
      <c r="AV193" s="12" t="s">
        <v>81</v>
      </c>
      <c r="AW193" s="12" t="s">
        <v>34</v>
      </c>
      <c r="AX193" s="12" t="s">
        <v>74</v>
      </c>
      <c r="AY193" s="129" t="s">
        <v>130</v>
      </c>
    </row>
    <row r="194" spans="2:65" s="13" customFormat="1" x14ac:dyDescent="0.2">
      <c r="B194" s="132"/>
      <c r="D194" s="262" t="s">
        <v>142</v>
      </c>
      <c r="E194" s="133" t="s">
        <v>3</v>
      </c>
      <c r="F194" s="268" t="s">
        <v>377</v>
      </c>
      <c r="H194" s="269">
        <v>432</v>
      </c>
      <c r="L194" s="132"/>
      <c r="M194" s="134"/>
      <c r="T194" s="135"/>
      <c r="AT194" s="133" t="s">
        <v>142</v>
      </c>
      <c r="AU194" s="133" t="s">
        <v>83</v>
      </c>
      <c r="AV194" s="13" t="s">
        <v>83</v>
      </c>
      <c r="AW194" s="13" t="s">
        <v>34</v>
      </c>
      <c r="AX194" s="13" t="s">
        <v>74</v>
      </c>
      <c r="AY194" s="133" t="s">
        <v>130</v>
      </c>
    </row>
    <row r="195" spans="2:65" s="12" customFormat="1" x14ac:dyDescent="0.2">
      <c r="B195" s="128"/>
      <c r="D195" s="262" t="s">
        <v>142</v>
      </c>
      <c r="E195" s="129" t="s">
        <v>3</v>
      </c>
      <c r="F195" s="267" t="s">
        <v>403</v>
      </c>
      <c r="H195" s="129" t="s">
        <v>3</v>
      </c>
      <c r="L195" s="128"/>
      <c r="M195" s="130"/>
      <c r="T195" s="131"/>
      <c r="AT195" s="129" t="s">
        <v>142</v>
      </c>
      <c r="AU195" s="129" t="s">
        <v>83</v>
      </c>
      <c r="AV195" s="12" t="s">
        <v>81</v>
      </c>
      <c r="AW195" s="12" t="s">
        <v>34</v>
      </c>
      <c r="AX195" s="12" t="s">
        <v>74</v>
      </c>
      <c r="AY195" s="129" t="s">
        <v>130</v>
      </c>
    </row>
    <row r="196" spans="2:65" s="13" customFormat="1" x14ac:dyDescent="0.2">
      <c r="B196" s="132"/>
      <c r="D196" s="262" t="s">
        <v>142</v>
      </c>
      <c r="E196" s="133" t="s">
        <v>3</v>
      </c>
      <c r="F196" s="268" t="s">
        <v>404</v>
      </c>
      <c r="H196" s="269">
        <v>50</v>
      </c>
      <c r="L196" s="132"/>
      <c r="M196" s="134"/>
      <c r="T196" s="135"/>
      <c r="AT196" s="133" t="s">
        <v>142</v>
      </c>
      <c r="AU196" s="133" t="s">
        <v>83</v>
      </c>
      <c r="AV196" s="13" t="s">
        <v>83</v>
      </c>
      <c r="AW196" s="13" t="s">
        <v>34</v>
      </c>
      <c r="AX196" s="13" t="s">
        <v>74</v>
      </c>
      <c r="AY196" s="133" t="s">
        <v>130</v>
      </c>
    </row>
    <row r="197" spans="2:65" s="14" customFormat="1" x14ac:dyDescent="0.2">
      <c r="B197" s="136"/>
      <c r="D197" s="262" t="s">
        <v>142</v>
      </c>
      <c r="E197" s="137" t="s">
        <v>3</v>
      </c>
      <c r="F197" s="270" t="s">
        <v>145</v>
      </c>
      <c r="H197" s="271">
        <v>519.06500000000005</v>
      </c>
      <c r="L197" s="136"/>
      <c r="M197" s="138"/>
      <c r="T197" s="139"/>
      <c r="AT197" s="137" t="s">
        <v>142</v>
      </c>
      <c r="AU197" s="137" t="s">
        <v>83</v>
      </c>
      <c r="AV197" s="14" t="s">
        <v>138</v>
      </c>
      <c r="AW197" s="14" t="s">
        <v>34</v>
      </c>
      <c r="AX197" s="14" t="s">
        <v>81</v>
      </c>
      <c r="AY197" s="137" t="s">
        <v>130</v>
      </c>
    </row>
    <row r="198" spans="2:65" s="1" customFormat="1" ht="16.5" customHeight="1" x14ac:dyDescent="0.2">
      <c r="B198" s="119"/>
      <c r="C198" s="256" t="s">
        <v>235</v>
      </c>
      <c r="D198" s="256" t="s">
        <v>133</v>
      </c>
      <c r="E198" s="257" t="s">
        <v>405</v>
      </c>
      <c r="F198" s="258" t="s">
        <v>406</v>
      </c>
      <c r="G198" s="259" t="s">
        <v>153</v>
      </c>
      <c r="H198" s="260">
        <v>1183</v>
      </c>
      <c r="I198" s="120">
        <v>0</v>
      </c>
      <c r="J198" s="261">
        <f>ROUND(I198*H198,2)</f>
        <v>0</v>
      </c>
      <c r="K198" s="258" t="s">
        <v>137</v>
      </c>
      <c r="L198" s="29"/>
      <c r="M198" s="121" t="s">
        <v>3</v>
      </c>
      <c r="N198" s="122" t="s">
        <v>45</v>
      </c>
      <c r="O198" s="123">
        <v>0.02</v>
      </c>
      <c r="P198" s="123">
        <f>O198*H198</f>
        <v>23.66</v>
      </c>
      <c r="Q198" s="123">
        <v>1.1E-4</v>
      </c>
      <c r="R198" s="123">
        <f>Q198*H198</f>
        <v>0.13013</v>
      </c>
      <c r="S198" s="123">
        <v>6.0000000000000002E-5</v>
      </c>
      <c r="T198" s="124">
        <f>S198*H198</f>
        <v>7.0980000000000001E-2</v>
      </c>
      <c r="AR198" s="125" t="s">
        <v>138</v>
      </c>
      <c r="AT198" s="125" t="s">
        <v>133</v>
      </c>
      <c r="AU198" s="125" t="s">
        <v>83</v>
      </c>
      <c r="AY198" s="18" t="s">
        <v>130</v>
      </c>
      <c r="BE198" s="126">
        <f>IF(N198="základní",J198,0)</f>
        <v>0</v>
      </c>
      <c r="BF198" s="126">
        <f>IF(N198="snížená",J198,0)</f>
        <v>0</v>
      </c>
      <c r="BG198" s="126">
        <f>IF(N198="zákl. přenesená",J198,0)</f>
        <v>0</v>
      </c>
      <c r="BH198" s="126">
        <f>IF(N198="sníž. přenesená",J198,0)</f>
        <v>0</v>
      </c>
      <c r="BI198" s="126">
        <f>IF(N198="nulová",J198,0)</f>
        <v>0</v>
      </c>
      <c r="BJ198" s="18" t="s">
        <v>81</v>
      </c>
      <c r="BK198" s="126">
        <f>ROUND(I198*H198,2)</f>
        <v>0</v>
      </c>
      <c r="BL198" s="18" t="s">
        <v>138</v>
      </c>
      <c r="BM198" s="125" t="s">
        <v>407</v>
      </c>
    </row>
    <row r="199" spans="2:65" s="1" customFormat="1" x14ac:dyDescent="0.2">
      <c r="B199" s="29"/>
      <c r="D199" s="265" t="s">
        <v>140</v>
      </c>
      <c r="F199" s="266" t="s">
        <v>408</v>
      </c>
      <c r="L199" s="29"/>
      <c r="M199" s="127"/>
      <c r="T199" s="50"/>
      <c r="AT199" s="18" t="s">
        <v>140</v>
      </c>
      <c r="AU199" s="18" t="s">
        <v>83</v>
      </c>
    </row>
    <row r="200" spans="2:65" s="12" customFormat="1" x14ac:dyDescent="0.2">
      <c r="B200" s="128"/>
      <c r="D200" s="262" t="s">
        <v>142</v>
      </c>
      <c r="E200" s="129" t="s">
        <v>3</v>
      </c>
      <c r="F200" s="267" t="s">
        <v>409</v>
      </c>
      <c r="H200" s="129" t="s">
        <v>3</v>
      </c>
      <c r="L200" s="128"/>
      <c r="M200" s="130"/>
      <c r="T200" s="131"/>
      <c r="AT200" s="129" t="s">
        <v>142</v>
      </c>
      <c r="AU200" s="129" t="s">
        <v>83</v>
      </c>
      <c r="AV200" s="12" t="s">
        <v>81</v>
      </c>
      <c r="AW200" s="12" t="s">
        <v>34</v>
      </c>
      <c r="AX200" s="12" t="s">
        <v>74</v>
      </c>
      <c r="AY200" s="129" t="s">
        <v>130</v>
      </c>
    </row>
    <row r="201" spans="2:65" s="12" customFormat="1" x14ac:dyDescent="0.2">
      <c r="B201" s="128"/>
      <c r="D201" s="262" t="s">
        <v>142</v>
      </c>
      <c r="E201" s="129" t="s">
        <v>3</v>
      </c>
      <c r="F201" s="267" t="s">
        <v>401</v>
      </c>
      <c r="H201" s="129" t="s">
        <v>3</v>
      </c>
      <c r="L201" s="128"/>
      <c r="M201" s="130"/>
      <c r="T201" s="131"/>
      <c r="AT201" s="129" t="s">
        <v>142</v>
      </c>
      <c r="AU201" s="129" t="s">
        <v>83</v>
      </c>
      <c r="AV201" s="12" t="s">
        <v>81</v>
      </c>
      <c r="AW201" s="12" t="s">
        <v>34</v>
      </c>
      <c r="AX201" s="12" t="s">
        <v>74</v>
      </c>
      <c r="AY201" s="129" t="s">
        <v>130</v>
      </c>
    </row>
    <row r="202" spans="2:65" s="13" customFormat="1" x14ac:dyDescent="0.2">
      <c r="B202" s="132"/>
      <c r="D202" s="262" t="s">
        <v>142</v>
      </c>
      <c r="E202" s="133" t="s">
        <v>3</v>
      </c>
      <c r="F202" s="268" t="s">
        <v>410</v>
      </c>
      <c r="H202" s="269">
        <v>3</v>
      </c>
      <c r="L202" s="132"/>
      <c r="M202" s="134"/>
      <c r="T202" s="135"/>
      <c r="AT202" s="133" t="s">
        <v>142</v>
      </c>
      <c r="AU202" s="133" t="s">
        <v>83</v>
      </c>
      <c r="AV202" s="13" t="s">
        <v>83</v>
      </c>
      <c r="AW202" s="13" t="s">
        <v>34</v>
      </c>
      <c r="AX202" s="13" t="s">
        <v>74</v>
      </c>
      <c r="AY202" s="133" t="s">
        <v>130</v>
      </c>
    </row>
    <row r="203" spans="2:65" s="12" customFormat="1" x14ac:dyDescent="0.2">
      <c r="B203" s="128"/>
      <c r="D203" s="262" t="s">
        <v>142</v>
      </c>
      <c r="E203" s="129" t="s">
        <v>3</v>
      </c>
      <c r="F203" s="267" t="s">
        <v>402</v>
      </c>
      <c r="H203" s="129" t="s">
        <v>3</v>
      </c>
      <c r="L203" s="128"/>
      <c r="M203" s="130"/>
      <c r="T203" s="131"/>
      <c r="AT203" s="129" t="s">
        <v>142</v>
      </c>
      <c r="AU203" s="129" t="s">
        <v>83</v>
      </c>
      <c r="AV203" s="12" t="s">
        <v>81</v>
      </c>
      <c r="AW203" s="12" t="s">
        <v>34</v>
      </c>
      <c r="AX203" s="12" t="s">
        <v>74</v>
      </c>
      <c r="AY203" s="129" t="s">
        <v>130</v>
      </c>
    </row>
    <row r="204" spans="2:65" s="13" customFormat="1" x14ac:dyDescent="0.2">
      <c r="B204" s="132"/>
      <c r="D204" s="262" t="s">
        <v>142</v>
      </c>
      <c r="E204" s="133" t="s">
        <v>3</v>
      </c>
      <c r="F204" s="268" t="s">
        <v>411</v>
      </c>
      <c r="H204" s="269">
        <v>1080</v>
      </c>
      <c r="L204" s="132"/>
      <c r="M204" s="134"/>
      <c r="T204" s="135"/>
      <c r="AT204" s="133" t="s">
        <v>142</v>
      </c>
      <c r="AU204" s="133" t="s">
        <v>83</v>
      </c>
      <c r="AV204" s="13" t="s">
        <v>83</v>
      </c>
      <c r="AW204" s="13" t="s">
        <v>34</v>
      </c>
      <c r="AX204" s="13" t="s">
        <v>74</v>
      </c>
      <c r="AY204" s="133" t="s">
        <v>130</v>
      </c>
    </row>
    <row r="205" spans="2:65" s="12" customFormat="1" x14ac:dyDescent="0.2">
      <c r="B205" s="128"/>
      <c r="D205" s="262" t="s">
        <v>142</v>
      </c>
      <c r="E205" s="129" t="s">
        <v>3</v>
      </c>
      <c r="F205" s="267" t="s">
        <v>403</v>
      </c>
      <c r="H205" s="129" t="s">
        <v>3</v>
      </c>
      <c r="L205" s="128"/>
      <c r="M205" s="130"/>
      <c r="T205" s="131"/>
      <c r="AT205" s="129" t="s">
        <v>142</v>
      </c>
      <c r="AU205" s="129" t="s">
        <v>83</v>
      </c>
      <c r="AV205" s="12" t="s">
        <v>81</v>
      </c>
      <c r="AW205" s="12" t="s">
        <v>34</v>
      </c>
      <c r="AX205" s="12" t="s">
        <v>74</v>
      </c>
      <c r="AY205" s="129" t="s">
        <v>130</v>
      </c>
    </row>
    <row r="206" spans="2:65" s="13" customFormat="1" x14ac:dyDescent="0.2">
      <c r="B206" s="132"/>
      <c r="D206" s="262" t="s">
        <v>142</v>
      </c>
      <c r="E206" s="133" t="s">
        <v>3</v>
      </c>
      <c r="F206" s="268" t="s">
        <v>412</v>
      </c>
      <c r="H206" s="269">
        <v>100</v>
      </c>
      <c r="L206" s="132"/>
      <c r="M206" s="134"/>
      <c r="T206" s="135"/>
      <c r="AT206" s="133" t="s">
        <v>142</v>
      </c>
      <c r="AU206" s="133" t="s">
        <v>83</v>
      </c>
      <c r="AV206" s="13" t="s">
        <v>83</v>
      </c>
      <c r="AW206" s="13" t="s">
        <v>34</v>
      </c>
      <c r="AX206" s="13" t="s">
        <v>74</v>
      </c>
      <c r="AY206" s="133" t="s">
        <v>130</v>
      </c>
    </row>
    <row r="207" spans="2:65" s="14" customFormat="1" x14ac:dyDescent="0.2">
      <c r="B207" s="136"/>
      <c r="D207" s="262" t="s">
        <v>142</v>
      </c>
      <c r="E207" s="137" t="s">
        <v>3</v>
      </c>
      <c r="F207" s="270" t="s">
        <v>145</v>
      </c>
      <c r="H207" s="271">
        <v>1183</v>
      </c>
      <c r="L207" s="136"/>
      <c r="M207" s="138"/>
      <c r="T207" s="139"/>
      <c r="AT207" s="137" t="s">
        <v>142</v>
      </c>
      <c r="AU207" s="137" t="s">
        <v>83</v>
      </c>
      <c r="AV207" s="14" t="s">
        <v>138</v>
      </c>
      <c r="AW207" s="14" t="s">
        <v>34</v>
      </c>
      <c r="AX207" s="14" t="s">
        <v>81</v>
      </c>
      <c r="AY207" s="137" t="s">
        <v>130</v>
      </c>
    </row>
    <row r="208" spans="2:65" s="1" customFormat="1" ht="16.5" customHeight="1" x14ac:dyDescent="0.2">
      <c r="B208" s="119"/>
      <c r="C208" s="256" t="s">
        <v>240</v>
      </c>
      <c r="D208" s="256" t="s">
        <v>133</v>
      </c>
      <c r="E208" s="257" t="s">
        <v>413</v>
      </c>
      <c r="F208" s="258" t="s">
        <v>414</v>
      </c>
      <c r="G208" s="259" t="s">
        <v>162</v>
      </c>
      <c r="H208" s="260">
        <v>10.28</v>
      </c>
      <c r="I208" s="120">
        <v>0</v>
      </c>
      <c r="J208" s="261">
        <f>ROUND(I208*H208,2)</f>
        <v>0</v>
      </c>
      <c r="K208" s="258" t="s">
        <v>137</v>
      </c>
      <c r="L208" s="29"/>
      <c r="M208" s="121" t="s">
        <v>3</v>
      </c>
      <c r="N208" s="122" t="s">
        <v>45</v>
      </c>
      <c r="O208" s="123">
        <v>0.37</v>
      </c>
      <c r="P208" s="123">
        <f>O208*H208</f>
        <v>3.8035999999999999</v>
      </c>
      <c r="Q208" s="123">
        <v>1.5E-3</v>
      </c>
      <c r="R208" s="123">
        <f>Q208*H208</f>
        <v>1.542E-2</v>
      </c>
      <c r="S208" s="123">
        <v>0</v>
      </c>
      <c r="T208" s="124">
        <f>S208*H208</f>
        <v>0</v>
      </c>
      <c r="AR208" s="125" t="s">
        <v>138</v>
      </c>
      <c r="AT208" s="125" t="s">
        <v>133</v>
      </c>
      <c r="AU208" s="125" t="s">
        <v>83</v>
      </c>
      <c r="AY208" s="18" t="s">
        <v>130</v>
      </c>
      <c r="BE208" s="126">
        <f>IF(N208="základní",J208,0)</f>
        <v>0</v>
      </c>
      <c r="BF208" s="126">
        <f>IF(N208="snížená",J208,0)</f>
        <v>0</v>
      </c>
      <c r="BG208" s="126">
        <f>IF(N208="zákl. přenesená",J208,0)</f>
        <v>0</v>
      </c>
      <c r="BH208" s="126">
        <f>IF(N208="sníž. přenesená",J208,0)</f>
        <v>0</v>
      </c>
      <c r="BI208" s="126">
        <f>IF(N208="nulová",J208,0)</f>
        <v>0</v>
      </c>
      <c r="BJ208" s="18" t="s">
        <v>81</v>
      </c>
      <c r="BK208" s="126">
        <f>ROUND(I208*H208,2)</f>
        <v>0</v>
      </c>
      <c r="BL208" s="18" t="s">
        <v>138</v>
      </c>
      <c r="BM208" s="125" t="s">
        <v>415</v>
      </c>
    </row>
    <row r="209" spans="2:65" s="1" customFormat="1" x14ac:dyDescent="0.2">
      <c r="B209" s="29"/>
      <c r="D209" s="265" t="s">
        <v>140</v>
      </c>
      <c r="F209" s="266" t="s">
        <v>416</v>
      </c>
      <c r="L209" s="29"/>
      <c r="M209" s="127"/>
      <c r="T209" s="50"/>
      <c r="AT209" s="18" t="s">
        <v>140</v>
      </c>
      <c r="AU209" s="18" t="s">
        <v>83</v>
      </c>
    </row>
    <row r="210" spans="2:65" s="12" customFormat="1" x14ac:dyDescent="0.2">
      <c r="B210" s="128"/>
      <c r="D210" s="262" t="s">
        <v>142</v>
      </c>
      <c r="E210" s="129" t="s">
        <v>3</v>
      </c>
      <c r="F210" s="267" t="s">
        <v>417</v>
      </c>
      <c r="H210" s="129" t="s">
        <v>3</v>
      </c>
      <c r="L210" s="128"/>
      <c r="M210" s="130"/>
      <c r="T210" s="131"/>
      <c r="AT210" s="129" t="s">
        <v>142</v>
      </c>
      <c r="AU210" s="129" t="s">
        <v>83</v>
      </c>
      <c r="AV210" s="12" t="s">
        <v>81</v>
      </c>
      <c r="AW210" s="12" t="s">
        <v>34</v>
      </c>
      <c r="AX210" s="12" t="s">
        <v>74</v>
      </c>
      <c r="AY210" s="129" t="s">
        <v>130</v>
      </c>
    </row>
    <row r="211" spans="2:65" s="12" customFormat="1" x14ac:dyDescent="0.2">
      <c r="B211" s="128"/>
      <c r="D211" s="262" t="s">
        <v>142</v>
      </c>
      <c r="E211" s="129" t="s">
        <v>3</v>
      </c>
      <c r="F211" s="267" t="s">
        <v>173</v>
      </c>
      <c r="H211" s="129" t="s">
        <v>3</v>
      </c>
      <c r="L211" s="128"/>
      <c r="M211" s="130"/>
      <c r="T211" s="131"/>
      <c r="AT211" s="129" t="s">
        <v>142</v>
      </c>
      <c r="AU211" s="129" t="s">
        <v>83</v>
      </c>
      <c r="AV211" s="12" t="s">
        <v>81</v>
      </c>
      <c r="AW211" s="12" t="s">
        <v>34</v>
      </c>
      <c r="AX211" s="12" t="s">
        <v>74</v>
      </c>
      <c r="AY211" s="129" t="s">
        <v>130</v>
      </c>
    </row>
    <row r="212" spans="2:65" s="13" customFormat="1" x14ac:dyDescent="0.2">
      <c r="B212" s="132"/>
      <c r="D212" s="262" t="s">
        <v>142</v>
      </c>
      <c r="E212" s="133" t="s">
        <v>3</v>
      </c>
      <c r="F212" s="268" t="s">
        <v>418</v>
      </c>
      <c r="H212" s="269">
        <v>10.28</v>
      </c>
      <c r="L212" s="132"/>
      <c r="M212" s="134"/>
      <c r="T212" s="135"/>
      <c r="AT212" s="133" t="s">
        <v>142</v>
      </c>
      <c r="AU212" s="133" t="s">
        <v>83</v>
      </c>
      <c r="AV212" s="13" t="s">
        <v>83</v>
      </c>
      <c r="AW212" s="13" t="s">
        <v>34</v>
      </c>
      <c r="AX212" s="13" t="s">
        <v>74</v>
      </c>
      <c r="AY212" s="133" t="s">
        <v>130</v>
      </c>
    </row>
    <row r="213" spans="2:65" s="14" customFormat="1" x14ac:dyDescent="0.2">
      <c r="B213" s="136"/>
      <c r="D213" s="262" t="s">
        <v>142</v>
      </c>
      <c r="E213" s="137" t="s">
        <v>3</v>
      </c>
      <c r="F213" s="270" t="s">
        <v>145</v>
      </c>
      <c r="H213" s="271">
        <v>10.28</v>
      </c>
      <c r="L213" s="136"/>
      <c r="M213" s="138"/>
      <c r="T213" s="139"/>
      <c r="AT213" s="137" t="s">
        <v>142</v>
      </c>
      <c r="AU213" s="137" t="s">
        <v>83</v>
      </c>
      <c r="AV213" s="14" t="s">
        <v>138</v>
      </c>
      <c r="AW213" s="14" t="s">
        <v>34</v>
      </c>
      <c r="AX213" s="14" t="s">
        <v>81</v>
      </c>
      <c r="AY213" s="137" t="s">
        <v>130</v>
      </c>
    </row>
    <row r="214" spans="2:65" s="1" customFormat="1" ht="24.2" customHeight="1" x14ac:dyDescent="0.2">
      <c r="B214" s="119"/>
      <c r="C214" s="256" t="s">
        <v>246</v>
      </c>
      <c r="D214" s="256" t="s">
        <v>133</v>
      </c>
      <c r="E214" s="257" t="s">
        <v>419</v>
      </c>
      <c r="F214" s="258" t="s">
        <v>420</v>
      </c>
      <c r="G214" s="259" t="s">
        <v>153</v>
      </c>
      <c r="H214" s="260">
        <v>15.625</v>
      </c>
      <c r="I214" s="120">
        <v>0</v>
      </c>
      <c r="J214" s="261">
        <f>ROUND(I214*H214,2)</f>
        <v>0</v>
      </c>
      <c r="K214" s="258" t="s">
        <v>137</v>
      </c>
      <c r="L214" s="29"/>
      <c r="M214" s="121" t="s">
        <v>3</v>
      </c>
      <c r="N214" s="122" t="s">
        <v>45</v>
      </c>
      <c r="O214" s="123">
        <v>3.03</v>
      </c>
      <c r="P214" s="123">
        <f>O214*H214</f>
        <v>47.34375</v>
      </c>
      <c r="Q214" s="123">
        <v>2.3210000000000001E-2</v>
      </c>
      <c r="R214" s="123">
        <f>Q214*H214</f>
        <v>0.36265625000000001</v>
      </c>
      <c r="S214" s="123">
        <v>0</v>
      </c>
      <c r="T214" s="124">
        <f>S214*H214</f>
        <v>0</v>
      </c>
      <c r="AR214" s="125" t="s">
        <v>138</v>
      </c>
      <c r="AT214" s="125" t="s">
        <v>133</v>
      </c>
      <c r="AU214" s="125" t="s">
        <v>83</v>
      </c>
      <c r="AY214" s="18" t="s">
        <v>130</v>
      </c>
      <c r="BE214" s="126">
        <f>IF(N214="základní",J214,0)</f>
        <v>0</v>
      </c>
      <c r="BF214" s="126">
        <f>IF(N214="snížená",J214,0)</f>
        <v>0</v>
      </c>
      <c r="BG214" s="126">
        <f>IF(N214="zákl. přenesená",J214,0)</f>
        <v>0</v>
      </c>
      <c r="BH214" s="126">
        <f>IF(N214="sníž. přenesená",J214,0)</f>
        <v>0</v>
      </c>
      <c r="BI214" s="126">
        <f>IF(N214="nulová",J214,0)</f>
        <v>0</v>
      </c>
      <c r="BJ214" s="18" t="s">
        <v>81</v>
      </c>
      <c r="BK214" s="126">
        <f>ROUND(I214*H214,2)</f>
        <v>0</v>
      </c>
      <c r="BL214" s="18" t="s">
        <v>138</v>
      </c>
      <c r="BM214" s="125" t="s">
        <v>421</v>
      </c>
    </row>
    <row r="215" spans="2:65" s="1" customFormat="1" x14ac:dyDescent="0.2">
      <c r="B215" s="29"/>
      <c r="D215" s="265" t="s">
        <v>140</v>
      </c>
      <c r="F215" s="266" t="s">
        <v>422</v>
      </c>
      <c r="L215" s="29"/>
      <c r="M215" s="127"/>
      <c r="T215" s="50"/>
      <c r="AT215" s="18" t="s">
        <v>140</v>
      </c>
      <c r="AU215" s="18" t="s">
        <v>83</v>
      </c>
    </row>
    <row r="216" spans="2:65" s="12" customFormat="1" x14ac:dyDescent="0.2">
      <c r="B216" s="128"/>
      <c r="D216" s="262" t="s">
        <v>142</v>
      </c>
      <c r="E216" s="129" t="s">
        <v>3</v>
      </c>
      <c r="F216" s="267" t="s">
        <v>423</v>
      </c>
      <c r="H216" s="129" t="s">
        <v>3</v>
      </c>
      <c r="L216" s="128"/>
      <c r="M216" s="130"/>
      <c r="T216" s="131"/>
      <c r="AT216" s="129" t="s">
        <v>142</v>
      </c>
      <c r="AU216" s="129" t="s">
        <v>83</v>
      </c>
      <c r="AV216" s="12" t="s">
        <v>81</v>
      </c>
      <c r="AW216" s="12" t="s">
        <v>34</v>
      </c>
      <c r="AX216" s="12" t="s">
        <v>74</v>
      </c>
      <c r="AY216" s="129" t="s">
        <v>130</v>
      </c>
    </row>
    <row r="217" spans="2:65" s="12" customFormat="1" x14ac:dyDescent="0.2">
      <c r="B217" s="128"/>
      <c r="D217" s="262" t="s">
        <v>142</v>
      </c>
      <c r="E217" s="129" t="s">
        <v>3</v>
      </c>
      <c r="F217" s="267" t="s">
        <v>214</v>
      </c>
      <c r="H217" s="129" t="s">
        <v>3</v>
      </c>
      <c r="L217" s="128"/>
      <c r="M217" s="130"/>
      <c r="T217" s="131"/>
      <c r="AT217" s="129" t="s">
        <v>142</v>
      </c>
      <c r="AU217" s="129" t="s">
        <v>83</v>
      </c>
      <c r="AV217" s="12" t="s">
        <v>81</v>
      </c>
      <c r="AW217" s="12" t="s">
        <v>34</v>
      </c>
      <c r="AX217" s="12" t="s">
        <v>74</v>
      </c>
      <c r="AY217" s="129" t="s">
        <v>130</v>
      </c>
    </row>
    <row r="218" spans="2:65" s="13" customFormat="1" x14ac:dyDescent="0.2">
      <c r="B218" s="132"/>
      <c r="D218" s="262" t="s">
        <v>142</v>
      </c>
      <c r="E218" s="133" t="s">
        <v>3</v>
      </c>
      <c r="F218" s="268" t="s">
        <v>215</v>
      </c>
      <c r="H218" s="269">
        <v>15.625</v>
      </c>
      <c r="L218" s="132"/>
      <c r="M218" s="134"/>
      <c r="T218" s="135"/>
      <c r="AT218" s="133" t="s">
        <v>142</v>
      </c>
      <c r="AU218" s="133" t="s">
        <v>83</v>
      </c>
      <c r="AV218" s="13" t="s">
        <v>83</v>
      </c>
      <c r="AW218" s="13" t="s">
        <v>34</v>
      </c>
      <c r="AX218" s="13" t="s">
        <v>74</v>
      </c>
      <c r="AY218" s="133" t="s">
        <v>130</v>
      </c>
    </row>
    <row r="219" spans="2:65" s="15" customFormat="1" x14ac:dyDescent="0.2">
      <c r="B219" s="140"/>
      <c r="D219" s="262" t="s">
        <v>142</v>
      </c>
      <c r="E219" s="141" t="s">
        <v>314</v>
      </c>
      <c r="F219" s="272" t="s">
        <v>159</v>
      </c>
      <c r="H219" s="273">
        <v>15.625</v>
      </c>
      <c r="L219" s="140"/>
      <c r="M219" s="142"/>
      <c r="T219" s="143"/>
      <c r="AT219" s="141" t="s">
        <v>142</v>
      </c>
      <c r="AU219" s="141" t="s">
        <v>83</v>
      </c>
      <c r="AV219" s="15" t="s">
        <v>150</v>
      </c>
      <c r="AW219" s="15" t="s">
        <v>34</v>
      </c>
      <c r="AX219" s="15" t="s">
        <v>74</v>
      </c>
      <c r="AY219" s="141" t="s">
        <v>130</v>
      </c>
    </row>
    <row r="220" spans="2:65" s="14" customFormat="1" x14ac:dyDescent="0.2">
      <c r="B220" s="136"/>
      <c r="D220" s="262" t="s">
        <v>142</v>
      </c>
      <c r="E220" s="137" t="s">
        <v>3</v>
      </c>
      <c r="F220" s="270" t="s">
        <v>145</v>
      </c>
      <c r="H220" s="271">
        <v>15.625</v>
      </c>
      <c r="L220" s="136"/>
      <c r="M220" s="138"/>
      <c r="T220" s="139"/>
      <c r="AT220" s="137" t="s">
        <v>142</v>
      </c>
      <c r="AU220" s="137" t="s">
        <v>83</v>
      </c>
      <c r="AV220" s="14" t="s">
        <v>138</v>
      </c>
      <c r="AW220" s="14" t="s">
        <v>34</v>
      </c>
      <c r="AX220" s="14" t="s">
        <v>81</v>
      </c>
      <c r="AY220" s="137" t="s">
        <v>130</v>
      </c>
    </row>
    <row r="221" spans="2:65" s="1" customFormat="1" ht="24.2" customHeight="1" x14ac:dyDescent="0.2">
      <c r="B221" s="119"/>
      <c r="C221" s="256" t="s">
        <v>252</v>
      </c>
      <c r="D221" s="256" t="s">
        <v>133</v>
      </c>
      <c r="E221" s="257" t="s">
        <v>424</v>
      </c>
      <c r="F221" s="258" t="s">
        <v>425</v>
      </c>
      <c r="G221" s="259" t="s">
        <v>153</v>
      </c>
      <c r="H221" s="260">
        <v>20</v>
      </c>
      <c r="I221" s="120">
        <v>0</v>
      </c>
      <c r="J221" s="261">
        <f>ROUND(I221*H221,2)</f>
        <v>0</v>
      </c>
      <c r="K221" s="258" t="s">
        <v>137</v>
      </c>
      <c r="L221" s="29"/>
      <c r="M221" s="121" t="s">
        <v>3</v>
      </c>
      <c r="N221" s="122" t="s">
        <v>45</v>
      </c>
      <c r="O221" s="123">
        <v>0.02</v>
      </c>
      <c r="P221" s="123">
        <f>O221*H221</f>
        <v>0.4</v>
      </c>
      <c r="Q221" s="123">
        <v>0</v>
      </c>
      <c r="R221" s="123">
        <f>Q221*H221</f>
        <v>0</v>
      </c>
      <c r="S221" s="123">
        <v>6.0000000000000002E-5</v>
      </c>
      <c r="T221" s="124">
        <f>S221*H221</f>
        <v>1.2000000000000001E-3</v>
      </c>
      <c r="AR221" s="125" t="s">
        <v>138</v>
      </c>
      <c r="AT221" s="125" t="s">
        <v>133</v>
      </c>
      <c r="AU221" s="125" t="s">
        <v>83</v>
      </c>
      <c r="AY221" s="18" t="s">
        <v>130</v>
      </c>
      <c r="BE221" s="126">
        <f>IF(N221="základní",J221,0)</f>
        <v>0</v>
      </c>
      <c r="BF221" s="126">
        <f>IF(N221="snížená",J221,0)</f>
        <v>0</v>
      </c>
      <c r="BG221" s="126">
        <f>IF(N221="zákl. přenesená",J221,0)</f>
        <v>0</v>
      </c>
      <c r="BH221" s="126">
        <f>IF(N221="sníž. přenesená",J221,0)</f>
        <v>0</v>
      </c>
      <c r="BI221" s="126">
        <f>IF(N221="nulová",J221,0)</f>
        <v>0</v>
      </c>
      <c r="BJ221" s="18" t="s">
        <v>81</v>
      </c>
      <c r="BK221" s="126">
        <f>ROUND(I221*H221,2)</f>
        <v>0</v>
      </c>
      <c r="BL221" s="18" t="s">
        <v>138</v>
      </c>
      <c r="BM221" s="125" t="s">
        <v>426</v>
      </c>
    </row>
    <row r="222" spans="2:65" s="1" customFormat="1" x14ac:dyDescent="0.2">
      <c r="B222" s="29"/>
      <c r="D222" s="265" t="s">
        <v>140</v>
      </c>
      <c r="F222" s="266" t="s">
        <v>427</v>
      </c>
      <c r="L222" s="29"/>
      <c r="M222" s="127"/>
      <c r="T222" s="50"/>
      <c r="AT222" s="18" t="s">
        <v>140</v>
      </c>
      <c r="AU222" s="18" t="s">
        <v>83</v>
      </c>
    </row>
    <row r="223" spans="2:65" s="12" customFormat="1" x14ac:dyDescent="0.2">
      <c r="B223" s="128"/>
      <c r="D223" s="262" t="s">
        <v>142</v>
      </c>
      <c r="E223" s="129" t="s">
        <v>3</v>
      </c>
      <c r="F223" s="267" t="s">
        <v>428</v>
      </c>
      <c r="H223" s="129" t="s">
        <v>3</v>
      </c>
      <c r="L223" s="128"/>
      <c r="M223" s="130"/>
      <c r="T223" s="131"/>
      <c r="AT223" s="129" t="s">
        <v>142</v>
      </c>
      <c r="AU223" s="129" t="s">
        <v>83</v>
      </c>
      <c r="AV223" s="12" t="s">
        <v>81</v>
      </c>
      <c r="AW223" s="12" t="s">
        <v>34</v>
      </c>
      <c r="AX223" s="12" t="s">
        <v>74</v>
      </c>
      <c r="AY223" s="129" t="s">
        <v>130</v>
      </c>
    </row>
    <row r="224" spans="2:65" s="13" customFormat="1" x14ac:dyDescent="0.2">
      <c r="B224" s="132"/>
      <c r="D224" s="262" t="s">
        <v>142</v>
      </c>
      <c r="E224" s="133" t="s">
        <v>3</v>
      </c>
      <c r="F224" s="268" t="s">
        <v>429</v>
      </c>
      <c r="H224" s="269">
        <v>20</v>
      </c>
      <c r="L224" s="132"/>
      <c r="M224" s="134"/>
      <c r="T224" s="135"/>
      <c r="AT224" s="133" t="s">
        <v>142</v>
      </c>
      <c r="AU224" s="133" t="s">
        <v>83</v>
      </c>
      <c r="AV224" s="13" t="s">
        <v>83</v>
      </c>
      <c r="AW224" s="13" t="s">
        <v>34</v>
      </c>
      <c r="AX224" s="13" t="s">
        <v>74</v>
      </c>
      <c r="AY224" s="133" t="s">
        <v>130</v>
      </c>
    </row>
    <row r="225" spans="2:65" s="14" customFormat="1" x14ac:dyDescent="0.2">
      <c r="B225" s="136"/>
      <c r="D225" s="262" t="s">
        <v>142</v>
      </c>
      <c r="E225" s="137" t="s">
        <v>3</v>
      </c>
      <c r="F225" s="270" t="s">
        <v>145</v>
      </c>
      <c r="H225" s="271">
        <v>20</v>
      </c>
      <c r="L225" s="136"/>
      <c r="M225" s="138"/>
      <c r="T225" s="139"/>
      <c r="AT225" s="137" t="s">
        <v>142</v>
      </c>
      <c r="AU225" s="137" t="s">
        <v>83</v>
      </c>
      <c r="AV225" s="14" t="s">
        <v>138</v>
      </c>
      <c r="AW225" s="14" t="s">
        <v>34</v>
      </c>
      <c r="AX225" s="14" t="s">
        <v>81</v>
      </c>
      <c r="AY225" s="137" t="s">
        <v>130</v>
      </c>
    </row>
    <row r="226" spans="2:65" s="1" customFormat="1" ht="21.75" customHeight="1" x14ac:dyDescent="0.2">
      <c r="B226" s="119"/>
      <c r="C226" s="256" t="s">
        <v>262</v>
      </c>
      <c r="D226" s="256" t="s">
        <v>133</v>
      </c>
      <c r="E226" s="257" t="s">
        <v>430</v>
      </c>
      <c r="F226" s="258" t="s">
        <v>431</v>
      </c>
      <c r="G226" s="259" t="s">
        <v>136</v>
      </c>
      <c r="H226" s="260">
        <v>4.8179999999999996</v>
      </c>
      <c r="I226" s="120">
        <v>0</v>
      </c>
      <c r="J226" s="261">
        <f>ROUND(I226*H226,2)</f>
        <v>0</v>
      </c>
      <c r="K226" s="258" t="s">
        <v>137</v>
      </c>
      <c r="L226" s="29"/>
      <c r="M226" s="121" t="s">
        <v>3</v>
      </c>
      <c r="N226" s="122" t="s">
        <v>45</v>
      </c>
      <c r="O226" s="123">
        <v>2.3170000000000002</v>
      </c>
      <c r="P226" s="123">
        <f>O226*H226</f>
        <v>11.163306</v>
      </c>
      <c r="Q226" s="123">
        <v>2.5018699999999998</v>
      </c>
      <c r="R226" s="123">
        <f>Q226*H226</f>
        <v>12.054009659999998</v>
      </c>
      <c r="S226" s="123">
        <v>0</v>
      </c>
      <c r="T226" s="124">
        <f>S226*H226</f>
        <v>0</v>
      </c>
      <c r="AR226" s="125" t="s">
        <v>138</v>
      </c>
      <c r="AT226" s="125" t="s">
        <v>133</v>
      </c>
      <c r="AU226" s="125" t="s">
        <v>83</v>
      </c>
      <c r="AY226" s="18" t="s">
        <v>130</v>
      </c>
      <c r="BE226" s="126">
        <f>IF(N226="základní",J226,0)</f>
        <v>0</v>
      </c>
      <c r="BF226" s="126">
        <f>IF(N226="snížená",J226,0)</f>
        <v>0</v>
      </c>
      <c r="BG226" s="126">
        <f>IF(N226="zákl. přenesená",J226,0)</f>
        <v>0</v>
      </c>
      <c r="BH226" s="126">
        <f>IF(N226="sníž. přenesená",J226,0)</f>
        <v>0</v>
      </c>
      <c r="BI226" s="126">
        <f>IF(N226="nulová",J226,0)</f>
        <v>0</v>
      </c>
      <c r="BJ226" s="18" t="s">
        <v>81</v>
      </c>
      <c r="BK226" s="126">
        <f>ROUND(I226*H226,2)</f>
        <v>0</v>
      </c>
      <c r="BL226" s="18" t="s">
        <v>138</v>
      </c>
      <c r="BM226" s="125" t="s">
        <v>432</v>
      </c>
    </row>
    <row r="227" spans="2:65" s="1" customFormat="1" x14ac:dyDescent="0.2">
      <c r="B227" s="29"/>
      <c r="D227" s="265" t="s">
        <v>140</v>
      </c>
      <c r="F227" s="266" t="s">
        <v>433</v>
      </c>
      <c r="L227" s="29"/>
      <c r="M227" s="127"/>
      <c r="T227" s="50"/>
      <c r="AT227" s="18" t="s">
        <v>140</v>
      </c>
      <c r="AU227" s="18" t="s">
        <v>83</v>
      </c>
    </row>
    <row r="228" spans="2:65" s="12" customFormat="1" x14ac:dyDescent="0.2">
      <c r="B228" s="128"/>
      <c r="D228" s="262" t="s">
        <v>142</v>
      </c>
      <c r="E228" s="129" t="s">
        <v>3</v>
      </c>
      <c r="F228" s="267" t="s">
        <v>434</v>
      </c>
      <c r="H228" s="129" t="s">
        <v>3</v>
      </c>
      <c r="L228" s="128"/>
      <c r="M228" s="130"/>
      <c r="T228" s="131"/>
      <c r="AT228" s="129" t="s">
        <v>142</v>
      </c>
      <c r="AU228" s="129" t="s">
        <v>83</v>
      </c>
      <c r="AV228" s="12" t="s">
        <v>81</v>
      </c>
      <c r="AW228" s="12" t="s">
        <v>34</v>
      </c>
      <c r="AX228" s="12" t="s">
        <v>74</v>
      </c>
      <c r="AY228" s="129" t="s">
        <v>130</v>
      </c>
    </row>
    <row r="229" spans="2:65" s="12" customFormat="1" x14ac:dyDescent="0.2">
      <c r="B229" s="128"/>
      <c r="D229" s="262" t="s">
        <v>142</v>
      </c>
      <c r="E229" s="129" t="s">
        <v>3</v>
      </c>
      <c r="F229" s="267" t="s">
        <v>157</v>
      </c>
      <c r="H229" s="129" t="s">
        <v>3</v>
      </c>
      <c r="L229" s="128"/>
      <c r="M229" s="130"/>
      <c r="T229" s="131"/>
      <c r="AT229" s="129" t="s">
        <v>142</v>
      </c>
      <c r="AU229" s="129" t="s">
        <v>83</v>
      </c>
      <c r="AV229" s="12" t="s">
        <v>81</v>
      </c>
      <c r="AW229" s="12" t="s">
        <v>34</v>
      </c>
      <c r="AX229" s="12" t="s">
        <v>74</v>
      </c>
      <c r="AY229" s="129" t="s">
        <v>130</v>
      </c>
    </row>
    <row r="230" spans="2:65" s="13" customFormat="1" x14ac:dyDescent="0.2">
      <c r="B230" s="132"/>
      <c r="D230" s="262" t="s">
        <v>142</v>
      </c>
      <c r="E230" s="133" t="s">
        <v>3</v>
      </c>
      <c r="F230" s="268" t="s">
        <v>435</v>
      </c>
      <c r="H230" s="269">
        <v>4.8179999999999996</v>
      </c>
      <c r="L230" s="132"/>
      <c r="M230" s="134"/>
      <c r="T230" s="135"/>
      <c r="AT230" s="133" t="s">
        <v>142</v>
      </c>
      <c r="AU230" s="133" t="s">
        <v>83</v>
      </c>
      <c r="AV230" s="13" t="s">
        <v>83</v>
      </c>
      <c r="AW230" s="13" t="s">
        <v>34</v>
      </c>
      <c r="AX230" s="13" t="s">
        <v>74</v>
      </c>
      <c r="AY230" s="133" t="s">
        <v>130</v>
      </c>
    </row>
    <row r="231" spans="2:65" s="14" customFormat="1" x14ac:dyDescent="0.2">
      <c r="B231" s="136"/>
      <c r="D231" s="262" t="s">
        <v>142</v>
      </c>
      <c r="E231" s="137" t="s">
        <v>3</v>
      </c>
      <c r="F231" s="270" t="s">
        <v>145</v>
      </c>
      <c r="H231" s="271">
        <v>4.8179999999999996</v>
      </c>
      <c r="L231" s="136"/>
      <c r="M231" s="138"/>
      <c r="T231" s="139"/>
      <c r="AT231" s="137" t="s">
        <v>142</v>
      </c>
      <c r="AU231" s="137" t="s">
        <v>83</v>
      </c>
      <c r="AV231" s="14" t="s">
        <v>138</v>
      </c>
      <c r="AW231" s="14" t="s">
        <v>34</v>
      </c>
      <c r="AX231" s="14" t="s">
        <v>81</v>
      </c>
      <c r="AY231" s="137" t="s">
        <v>130</v>
      </c>
    </row>
    <row r="232" spans="2:65" s="1" customFormat="1" ht="21.75" customHeight="1" x14ac:dyDescent="0.2">
      <c r="B232" s="119"/>
      <c r="C232" s="256" t="s">
        <v>272</v>
      </c>
      <c r="D232" s="256" t="s">
        <v>133</v>
      </c>
      <c r="E232" s="257" t="s">
        <v>436</v>
      </c>
      <c r="F232" s="258" t="s">
        <v>437</v>
      </c>
      <c r="G232" s="259" t="s">
        <v>136</v>
      </c>
      <c r="H232" s="260">
        <v>4.8179999999999996</v>
      </c>
      <c r="I232" s="120">
        <v>0</v>
      </c>
      <c r="J232" s="261">
        <f>ROUND(I232*H232,2)</f>
        <v>0</v>
      </c>
      <c r="K232" s="258" t="s">
        <v>137</v>
      </c>
      <c r="L232" s="29"/>
      <c r="M232" s="121" t="s">
        <v>3</v>
      </c>
      <c r="N232" s="122" t="s">
        <v>45</v>
      </c>
      <c r="O232" s="123">
        <v>0.67500000000000004</v>
      </c>
      <c r="P232" s="123">
        <f>O232*H232</f>
        <v>3.2521499999999999</v>
      </c>
      <c r="Q232" s="123">
        <v>0</v>
      </c>
      <c r="R232" s="123">
        <f>Q232*H232</f>
        <v>0</v>
      </c>
      <c r="S232" s="123">
        <v>0</v>
      </c>
      <c r="T232" s="124">
        <f>S232*H232</f>
        <v>0</v>
      </c>
      <c r="AR232" s="125" t="s">
        <v>138</v>
      </c>
      <c r="AT232" s="125" t="s">
        <v>133</v>
      </c>
      <c r="AU232" s="125" t="s">
        <v>83</v>
      </c>
      <c r="AY232" s="18" t="s">
        <v>130</v>
      </c>
      <c r="BE232" s="126">
        <f>IF(N232="základní",J232,0)</f>
        <v>0</v>
      </c>
      <c r="BF232" s="126">
        <f>IF(N232="snížená",J232,0)</f>
        <v>0</v>
      </c>
      <c r="BG232" s="126">
        <f>IF(N232="zákl. přenesená",J232,0)</f>
        <v>0</v>
      </c>
      <c r="BH232" s="126">
        <f>IF(N232="sníž. přenesená",J232,0)</f>
        <v>0</v>
      </c>
      <c r="BI232" s="126">
        <f>IF(N232="nulová",J232,0)</f>
        <v>0</v>
      </c>
      <c r="BJ232" s="18" t="s">
        <v>81</v>
      </c>
      <c r="BK232" s="126">
        <f>ROUND(I232*H232,2)</f>
        <v>0</v>
      </c>
      <c r="BL232" s="18" t="s">
        <v>138</v>
      </c>
      <c r="BM232" s="125" t="s">
        <v>438</v>
      </c>
    </row>
    <row r="233" spans="2:65" s="1" customFormat="1" x14ac:dyDescent="0.2">
      <c r="B233" s="29"/>
      <c r="D233" s="265" t="s">
        <v>140</v>
      </c>
      <c r="F233" s="266" t="s">
        <v>439</v>
      </c>
      <c r="L233" s="29"/>
      <c r="M233" s="127"/>
      <c r="T233" s="50"/>
      <c r="AT233" s="18" t="s">
        <v>140</v>
      </c>
      <c r="AU233" s="18" t="s">
        <v>83</v>
      </c>
    </row>
    <row r="234" spans="2:65" s="1" customFormat="1" ht="24.2" customHeight="1" x14ac:dyDescent="0.2">
      <c r="B234" s="119"/>
      <c r="C234" s="256" t="s">
        <v>8</v>
      </c>
      <c r="D234" s="256" t="s">
        <v>133</v>
      </c>
      <c r="E234" s="257" t="s">
        <v>440</v>
      </c>
      <c r="F234" s="258" t="s">
        <v>441</v>
      </c>
      <c r="G234" s="259" t="s">
        <v>136</v>
      </c>
      <c r="H234" s="260">
        <v>4.8179999999999996</v>
      </c>
      <c r="I234" s="120">
        <v>0</v>
      </c>
      <c r="J234" s="261">
        <f>ROUND(I234*H234,2)</f>
        <v>0</v>
      </c>
      <c r="K234" s="258" t="s">
        <v>137</v>
      </c>
      <c r="L234" s="29"/>
      <c r="M234" s="121" t="s">
        <v>3</v>
      </c>
      <c r="N234" s="122" t="s">
        <v>45</v>
      </c>
      <c r="O234" s="123">
        <v>0.20499999999999999</v>
      </c>
      <c r="P234" s="123">
        <f>O234*H234</f>
        <v>0.98768999999999985</v>
      </c>
      <c r="Q234" s="123">
        <v>0</v>
      </c>
      <c r="R234" s="123">
        <f>Q234*H234</f>
        <v>0</v>
      </c>
      <c r="S234" s="123">
        <v>0</v>
      </c>
      <c r="T234" s="124">
        <f>S234*H234</f>
        <v>0</v>
      </c>
      <c r="AR234" s="125" t="s">
        <v>138</v>
      </c>
      <c r="AT234" s="125" t="s">
        <v>133</v>
      </c>
      <c r="AU234" s="125" t="s">
        <v>83</v>
      </c>
      <c r="AY234" s="18" t="s">
        <v>130</v>
      </c>
      <c r="BE234" s="126">
        <f>IF(N234="základní",J234,0)</f>
        <v>0</v>
      </c>
      <c r="BF234" s="126">
        <f>IF(N234="snížená",J234,0)</f>
        <v>0</v>
      </c>
      <c r="BG234" s="126">
        <f>IF(N234="zákl. přenesená",J234,0)</f>
        <v>0</v>
      </c>
      <c r="BH234" s="126">
        <f>IF(N234="sníž. přenesená",J234,0)</f>
        <v>0</v>
      </c>
      <c r="BI234" s="126">
        <f>IF(N234="nulová",J234,0)</f>
        <v>0</v>
      </c>
      <c r="BJ234" s="18" t="s">
        <v>81</v>
      </c>
      <c r="BK234" s="126">
        <f>ROUND(I234*H234,2)</f>
        <v>0</v>
      </c>
      <c r="BL234" s="18" t="s">
        <v>138</v>
      </c>
      <c r="BM234" s="125" t="s">
        <v>442</v>
      </c>
    </row>
    <row r="235" spans="2:65" s="1" customFormat="1" x14ac:dyDescent="0.2">
      <c r="B235" s="29"/>
      <c r="D235" s="265" t="s">
        <v>140</v>
      </c>
      <c r="F235" s="266" t="s">
        <v>443</v>
      </c>
      <c r="L235" s="29"/>
      <c r="M235" s="127"/>
      <c r="T235" s="50"/>
      <c r="AT235" s="18" t="s">
        <v>140</v>
      </c>
      <c r="AU235" s="18" t="s">
        <v>83</v>
      </c>
    </row>
    <row r="236" spans="2:65" s="1" customFormat="1" ht="16.5" customHeight="1" x14ac:dyDescent="0.2">
      <c r="B236" s="119"/>
      <c r="C236" s="256" t="s">
        <v>289</v>
      </c>
      <c r="D236" s="256" t="s">
        <v>133</v>
      </c>
      <c r="E236" s="257" t="s">
        <v>444</v>
      </c>
      <c r="F236" s="258" t="s">
        <v>445</v>
      </c>
      <c r="G236" s="259" t="s">
        <v>227</v>
      </c>
      <c r="H236" s="260">
        <v>0.42799999999999999</v>
      </c>
      <c r="I236" s="120">
        <v>0</v>
      </c>
      <c r="J236" s="261">
        <f>ROUND(I236*H236,2)</f>
        <v>0</v>
      </c>
      <c r="K236" s="258" t="s">
        <v>137</v>
      </c>
      <c r="L236" s="29"/>
      <c r="M236" s="121" t="s">
        <v>3</v>
      </c>
      <c r="N236" s="122" t="s">
        <v>45</v>
      </c>
      <c r="O236" s="123">
        <v>15.231</v>
      </c>
      <c r="P236" s="123">
        <f>O236*H236</f>
        <v>6.5188679999999994</v>
      </c>
      <c r="Q236" s="123">
        <v>1.06277</v>
      </c>
      <c r="R236" s="123">
        <f>Q236*H236</f>
        <v>0.45486556</v>
      </c>
      <c r="S236" s="123">
        <v>0</v>
      </c>
      <c r="T236" s="124">
        <f>S236*H236</f>
        <v>0</v>
      </c>
      <c r="AR236" s="125" t="s">
        <v>138</v>
      </c>
      <c r="AT236" s="125" t="s">
        <v>133</v>
      </c>
      <c r="AU236" s="125" t="s">
        <v>83</v>
      </c>
      <c r="AY236" s="18" t="s">
        <v>130</v>
      </c>
      <c r="BE236" s="126">
        <f>IF(N236="základní",J236,0)</f>
        <v>0</v>
      </c>
      <c r="BF236" s="126">
        <f>IF(N236="snížená",J236,0)</f>
        <v>0</v>
      </c>
      <c r="BG236" s="126">
        <f>IF(N236="zákl. přenesená",J236,0)</f>
        <v>0</v>
      </c>
      <c r="BH236" s="126">
        <f>IF(N236="sníž. přenesená",J236,0)</f>
        <v>0</v>
      </c>
      <c r="BI236" s="126">
        <f>IF(N236="nulová",J236,0)</f>
        <v>0</v>
      </c>
      <c r="BJ236" s="18" t="s">
        <v>81</v>
      </c>
      <c r="BK236" s="126">
        <f>ROUND(I236*H236,2)</f>
        <v>0</v>
      </c>
      <c r="BL236" s="18" t="s">
        <v>138</v>
      </c>
      <c r="BM236" s="125" t="s">
        <v>446</v>
      </c>
    </row>
    <row r="237" spans="2:65" s="1" customFormat="1" x14ac:dyDescent="0.2">
      <c r="B237" s="29"/>
      <c r="D237" s="265" t="s">
        <v>140</v>
      </c>
      <c r="F237" s="266" t="s">
        <v>447</v>
      </c>
      <c r="L237" s="29"/>
      <c r="M237" s="127"/>
      <c r="T237" s="50"/>
      <c r="AT237" s="18" t="s">
        <v>140</v>
      </c>
      <c r="AU237" s="18" t="s">
        <v>83</v>
      </c>
    </row>
    <row r="238" spans="2:65" s="12" customFormat="1" x14ac:dyDescent="0.2">
      <c r="B238" s="128"/>
      <c r="D238" s="262" t="s">
        <v>142</v>
      </c>
      <c r="E238" s="129" t="s">
        <v>3</v>
      </c>
      <c r="F238" s="267" t="s">
        <v>448</v>
      </c>
      <c r="H238" s="129" t="s">
        <v>3</v>
      </c>
      <c r="L238" s="128"/>
      <c r="M238" s="130"/>
      <c r="T238" s="131"/>
      <c r="AT238" s="129" t="s">
        <v>142</v>
      </c>
      <c r="AU238" s="129" t="s">
        <v>83</v>
      </c>
      <c r="AV238" s="12" t="s">
        <v>81</v>
      </c>
      <c r="AW238" s="12" t="s">
        <v>34</v>
      </c>
      <c r="AX238" s="12" t="s">
        <v>74</v>
      </c>
      <c r="AY238" s="129" t="s">
        <v>130</v>
      </c>
    </row>
    <row r="239" spans="2:65" s="12" customFormat="1" x14ac:dyDescent="0.2">
      <c r="B239" s="128"/>
      <c r="D239" s="262" t="s">
        <v>142</v>
      </c>
      <c r="E239" s="129" t="s">
        <v>3</v>
      </c>
      <c r="F239" s="267" t="s">
        <v>157</v>
      </c>
      <c r="H239" s="129" t="s">
        <v>3</v>
      </c>
      <c r="L239" s="128"/>
      <c r="M239" s="130"/>
      <c r="T239" s="131"/>
      <c r="AT239" s="129" t="s">
        <v>142</v>
      </c>
      <c r="AU239" s="129" t="s">
        <v>83</v>
      </c>
      <c r="AV239" s="12" t="s">
        <v>81</v>
      </c>
      <c r="AW239" s="12" t="s">
        <v>34</v>
      </c>
      <c r="AX239" s="12" t="s">
        <v>74</v>
      </c>
      <c r="AY239" s="129" t="s">
        <v>130</v>
      </c>
    </row>
    <row r="240" spans="2:65" s="13" customFormat="1" x14ac:dyDescent="0.2">
      <c r="B240" s="132"/>
      <c r="D240" s="262" t="s">
        <v>142</v>
      </c>
      <c r="E240" s="133" t="s">
        <v>3</v>
      </c>
      <c r="F240" s="268" t="s">
        <v>449</v>
      </c>
      <c r="H240" s="269">
        <v>0.42799999999999999</v>
      </c>
      <c r="L240" s="132"/>
      <c r="M240" s="134"/>
      <c r="T240" s="135"/>
      <c r="AT240" s="133" t="s">
        <v>142</v>
      </c>
      <c r="AU240" s="133" t="s">
        <v>83</v>
      </c>
      <c r="AV240" s="13" t="s">
        <v>83</v>
      </c>
      <c r="AW240" s="13" t="s">
        <v>34</v>
      </c>
      <c r="AX240" s="13" t="s">
        <v>74</v>
      </c>
      <c r="AY240" s="133" t="s">
        <v>130</v>
      </c>
    </row>
    <row r="241" spans="2:65" s="14" customFormat="1" x14ac:dyDescent="0.2">
      <c r="B241" s="136"/>
      <c r="D241" s="262" t="s">
        <v>142</v>
      </c>
      <c r="E241" s="137" t="s">
        <v>3</v>
      </c>
      <c r="F241" s="270" t="s">
        <v>145</v>
      </c>
      <c r="H241" s="271">
        <v>0.42799999999999999</v>
      </c>
      <c r="L241" s="136"/>
      <c r="M241" s="138"/>
      <c r="T241" s="139"/>
      <c r="AT241" s="137" t="s">
        <v>142</v>
      </c>
      <c r="AU241" s="137" t="s">
        <v>83</v>
      </c>
      <c r="AV241" s="14" t="s">
        <v>138</v>
      </c>
      <c r="AW241" s="14" t="s">
        <v>34</v>
      </c>
      <c r="AX241" s="14" t="s">
        <v>81</v>
      </c>
      <c r="AY241" s="137" t="s">
        <v>130</v>
      </c>
    </row>
    <row r="242" spans="2:65" s="1" customFormat="1" ht="24.2" customHeight="1" x14ac:dyDescent="0.2">
      <c r="B242" s="119"/>
      <c r="C242" s="256" t="s">
        <v>300</v>
      </c>
      <c r="D242" s="256" t="s">
        <v>133</v>
      </c>
      <c r="E242" s="257" t="s">
        <v>450</v>
      </c>
      <c r="F242" s="258" t="s">
        <v>451</v>
      </c>
      <c r="G242" s="259" t="s">
        <v>162</v>
      </c>
      <c r="H242" s="260">
        <v>25.5</v>
      </c>
      <c r="I242" s="120">
        <v>0</v>
      </c>
      <c r="J242" s="261">
        <f>ROUND(I242*H242,2)</f>
        <v>0</v>
      </c>
      <c r="K242" s="258" t="s">
        <v>137</v>
      </c>
      <c r="L242" s="29"/>
      <c r="M242" s="121" t="s">
        <v>3</v>
      </c>
      <c r="N242" s="122" t="s">
        <v>45</v>
      </c>
      <c r="O242" s="123">
        <v>4.2999999999999997E-2</v>
      </c>
      <c r="P242" s="123">
        <f>O242*H242</f>
        <v>1.0964999999999998</v>
      </c>
      <c r="Q242" s="123">
        <v>4.0000000000000003E-5</v>
      </c>
      <c r="R242" s="123">
        <f>Q242*H242</f>
        <v>1.0200000000000001E-3</v>
      </c>
      <c r="S242" s="123">
        <v>0</v>
      </c>
      <c r="T242" s="124">
        <f>S242*H242</f>
        <v>0</v>
      </c>
      <c r="AR242" s="125" t="s">
        <v>138</v>
      </c>
      <c r="AT242" s="125" t="s">
        <v>133</v>
      </c>
      <c r="AU242" s="125" t="s">
        <v>83</v>
      </c>
      <c r="AY242" s="18" t="s">
        <v>130</v>
      </c>
      <c r="BE242" s="126">
        <f>IF(N242="základní",J242,0)</f>
        <v>0</v>
      </c>
      <c r="BF242" s="126">
        <f>IF(N242="snížená",J242,0)</f>
        <v>0</v>
      </c>
      <c r="BG242" s="126">
        <f>IF(N242="zákl. přenesená",J242,0)</f>
        <v>0</v>
      </c>
      <c r="BH242" s="126">
        <f>IF(N242="sníž. přenesená",J242,0)</f>
        <v>0</v>
      </c>
      <c r="BI242" s="126">
        <f>IF(N242="nulová",J242,0)</f>
        <v>0</v>
      </c>
      <c r="BJ242" s="18" t="s">
        <v>81</v>
      </c>
      <c r="BK242" s="126">
        <f>ROUND(I242*H242,2)</f>
        <v>0</v>
      </c>
      <c r="BL242" s="18" t="s">
        <v>138</v>
      </c>
      <c r="BM242" s="125" t="s">
        <v>452</v>
      </c>
    </row>
    <row r="243" spans="2:65" s="1" customFormat="1" x14ac:dyDescent="0.2">
      <c r="B243" s="29"/>
      <c r="D243" s="265" t="s">
        <v>140</v>
      </c>
      <c r="F243" s="266" t="s">
        <v>453</v>
      </c>
      <c r="L243" s="29"/>
      <c r="M243" s="127"/>
      <c r="T243" s="50"/>
      <c r="AT243" s="18" t="s">
        <v>140</v>
      </c>
      <c r="AU243" s="18" t="s">
        <v>83</v>
      </c>
    </row>
    <row r="244" spans="2:65" s="12" customFormat="1" x14ac:dyDescent="0.2">
      <c r="B244" s="128"/>
      <c r="D244" s="262" t="s">
        <v>142</v>
      </c>
      <c r="E244" s="129" t="s">
        <v>3</v>
      </c>
      <c r="F244" s="267" t="s">
        <v>454</v>
      </c>
      <c r="H244" s="129" t="s">
        <v>3</v>
      </c>
      <c r="L244" s="128"/>
      <c r="M244" s="130"/>
      <c r="T244" s="131"/>
      <c r="AT244" s="129" t="s">
        <v>142</v>
      </c>
      <c r="AU244" s="129" t="s">
        <v>83</v>
      </c>
      <c r="AV244" s="12" t="s">
        <v>81</v>
      </c>
      <c r="AW244" s="12" t="s">
        <v>34</v>
      </c>
      <c r="AX244" s="12" t="s">
        <v>74</v>
      </c>
      <c r="AY244" s="129" t="s">
        <v>130</v>
      </c>
    </row>
    <row r="245" spans="2:65" s="12" customFormat="1" x14ac:dyDescent="0.2">
      <c r="B245" s="128"/>
      <c r="D245" s="262" t="s">
        <v>142</v>
      </c>
      <c r="E245" s="129" t="s">
        <v>3</v>
      </c>
      <c r="F245" s="267" t="s">
        <v>157</v>
      </c>
      <c r="H245" s="129" t="s">
        <v>3</v>
      </c>
      <c r="L245" s="128"/>
      <c r="M245" s="130"/>
      <c r="T245" s="131"/>
      <c r="AT245" s="129" t="s">
        <v>142</v>
      </c>
      <c r="AU245" s="129" t="s">
        <v>83</v>
      </c>
      <c r="AV245" s="12" t="s">
        <v>81</v>
      </c>
      <c r="AW245" s="12" t="s">
        <v>34</v>
      </c>
      <c r="AX245" s="12" t="s">
        <v>74</v>
      </c>
      <c r="AY245" s="129" t="s">
        <v>130</v>
      </c>
    </row>
    <row r="246" spans="2:65" s="13" customFormat="1" x14ac:dyDescent="0.2">
      <c r="B246" s="132"/>
      <c r="D246" s="262" t="s">
        <v>142</v>
      </c>
      <c r="E246" s="133" t="s">
        <v>3</v>
      </c>
      <c r="F246" s="268" t="s">
        <v>455</v>
      </c>
      <c r="H246" s="269">
        <v>25.5</v>
      </c>
      <c r="L246" s="132"/>
      <c r="M246" s="134"/>
      <c r="T246" s="135"/>
      <c r="AT246" s="133" t="s">
        <v>142</v>
      </c>
      <c r="AU246" s="133" t="s">
        <v>83</v>
      </c>
      <c r="AV246" s="13" t="s">
        <v>83</v>
      </c>
      <c r="AW246" s="13" t="s">
        <v>34</v>
      </c>
      <c r="AX246" s="13" t="s">
        <v>74</v>
      </c>
      <c r="AY246" s="133" t="s">
        <v>130</v>
      </c>
    </row>
    <row r="247" spans="2:65" s="14" customFormat="1" x14ac:dyDescent="0.2">
      <c r="B247" s="136"/>
      <c r="D247" s="262" t="s">
        <v>142</v>
      </c>
      <c r="E247" s="137" t="s">
        <v>3</v>
      </c>
      <c r="F247" s="270" t="s">
        <v>145</v>
      </c>
      <c r="H247" s="271">
        <v>25.5</v>
      </c>
      <c r="L247" s="136"/>
      <c r="M247" s="138"/>
      <c r="T247" s="139"/>
      <c r="AT247" s="137" t="s">
        <v>142</v>
      </c>
      <c r="AU247" s="137" t="s">
        <v>83</v>
      </c>
      <c r="AV247" s="14" t="s">
        <v>138</v>
      </c>
      <c r="AW247" s="14" t="s">
        <v>34</v>
      </c>
      <c r="AX247" s="14" t="s">
        <v>81</v>
      </c>
      <c r="AY247" s="137" t="s">
        <v>130</v>
      </c>
    </row>
    <row r="248" spans="2:65" s="11" customFormat="1" ht="22.9" customHeight="1" x14ac:dyDescent="0.2">
      <c r="B248" s="110"/>
      <c r="D248" s="111" t="s">
        <v>73</v>
      </c>
      <c r="E248" s="118" t="s">
        <v>131</v>
      </c>
      <c r="F248" s="118" t="s">
        <v>132</v>
      </c>
      <c r="J248" s="280">
        <f>BK248</f>
        <v>0</v>
      </c>
      <c r="L248" s="110"/>
      <c r="M248" s="113"/>
      <c r="P248" s="114">
        <f>SUM(P249:P250)</f>
        <v>5.25</v>
      </c>
      <c r="R248" s="114">
        <f>SUM(R249:R250)</f>
        <v>6.4999999999999997E-3</v>
      </c>
      <c r="T248" s="115">
        <f>SUM(T249:T250)</f>
        <v>0</v>
      </c>
      <c r="AR248" s="111" t="s">
        <v>81</v>
      </c>
      <c r="AT248" s="116" t="s">
        <v>73</v>
      </c>
      <c r="AU248" s="116" t="s">
        <v>81</v>
      </c>
      <c r="AY248" s="111" t="s">
        <v>130</v>
      </c>
      <c r="BK248" s="117">
        <f>SUM(BK249:BK250)</f>
        <v>0</v>
      </c>
    </row>
    <row r="249" spans="2:65" s="1" customFormat="1" ht="24.2" customHeight="1" x14ac:dyDescent="0.2">
      <c r="B249" s="119"/>
      <c r="C249" s="256" t="s">
        <v>456</v>
      </c>
      <c r="D249" s="256" t="s">
        <v>133</v>
      </c>
      <c r="E249" s="257" t="s">
        <v>457</v>
      </c>
      <c r="F249" s="258" t="s">
        <v>458</v>
      </c>
      <c r="G249" s="259" t="s">
        <v>153</v>
      </c>
      <c r="H249" s="260">
        <v>50</v>
      </c>
      <c r="I249" s="120">
        <v>0</v>
      </c>
      <c r="J249" s="261">
        <f>ROUND(I249*H249,2)</f>
        <v>0</v>
      </c>
      <c r="K249" s="258" t="s">
        <v>137</v>
      </c>
      <c r="L249" s="29"/>
      <c r="M249" s="121" t="s">
        <v>3</v>
      </c>
      <c r="N249" s="122" t="s">
        <v>45</v>
      </c>
      <c r="O249" s="123">
        <v>0.105</v>
      </c>
      <c r="P249" s="123">
        <f>O249*H249</f>
        <v>5.25</v>
      </c>
      <c r="Q249" s="123">
        <v>1.2999999999999999E-4</v>
      </c>
      <c r="R249" s="123">
        <f>Q249*H249</f>
        <v>6.4999999999999997E-3</v>
      </c>
      <c r="S249" s="123">
        <v>0</v>
      </c>
      <c r="T249" s="124">
        <f>S249*H249</f>
        <v>0</v>
      </c>
      <c r="AR249" s="125" t="s">
        <v>138</v>
      </c>
      <c r="AT249" s="125" t="s">
        <v>133</v>
      </c>
      <c r="AU249" s="125" t="s">
        <v>83</v>
      </c>
      <c r="AY249" s="18" t="s">
        <v>130</v>
      </c>
      <c r="BE249" s="126">
        <f>IF(N249="základní",J249,0)</f>
        <v>0</v>
      </c>
      <c r="BF249" s="126">
        <f>IF(N249="snížená",J249,0)</f>
        <v>0</v>
      </c>
      <c r="BG249" s="126">
        <f>IF(N249="zákl. přenesená",J249,0)</f>
        <v>0</v>
      </c>
      <c r="BH249" s="126">
        <f>IF(N249="sníž. přenesená",J249,0)</f>
        <v>0</v>
      </c>
      <c r="BI249" s="126">
        <f>IF(N249="nulová",J249,0)</f>
        <v>0</v>
      </c>
      <c r="BJ249" s="18" t="s">
        <v>81</v>
      </c>
      <c r="BK249" s="126">
        <f>ROUND(I249*H249,2)</f>
        <v>0</v>
      </c>
      <c r="BL249" s="18" t="s">
        <v>138</v>
      </c>
      <c r="BM249" s="125" t="s">
        <v>459</v>
      </c>
    </row>
    <row r="250" spans="2:65" s="1" customFormat="1" x14ac:dyDescent="0.2">
      <c r="B250" s="29"/>
      <c r="D250" s="265" t="s">
        <v>140</v>
      </c>
      <c r="F250" s="266" t="s">
        <v>460</v>
      </c>
      <c r="L250" s="29"/>
      <c r="M250" s="127"/>
      <c r="T250" s="50"/>
      <c r="AT250" s="18" t="s">
        <v>140</v>
      </c>
      <c r="AU250" s="18" t="s">
        <v>83</v>
      </c>
    </row>
    <row r="251" spans="2:65" s="11" customFormat="1" ht="22.9" customHeight="1" x14ac:dyDescent="0.2">
      <c r="B251" s="110"/>
      <c r="D251" s="111" t="s">
        <v>73</v>
      </c>
      <c r="E251" s="118" t="s">
        <v>222</v>
      </c>
      <c r="F251" s="118" t="s">
        <v>223</v>
      </c>
      <c r="J251" s="280">
        <f>BK251</f>
        <v>0</v>
      </c>
      <c r="L251" s="110"/>
      <c r="M251" s="113"/>
      <c r="P251" s="114">
        <f>SUM(P252:P264)</f>
        <v>1.079337</v>
      </c>
      <c r="R251" s="114">
        <f>SUM(R252:R264)</f>
        <v>0</v>
      </c>
      <c r="T251" s="115">
        <f>SUM(T252:T264)</f>
        <v>0</v>
      </c>
      <c r="AR251" s="111" t="s">
        <v>81</v>
      </c>
      <c r="AT251" s="116" t="s">
        <v>73</v>
      </c>
      <c r="AU251" s="116" t="s">
        <v>81</v>
      </c>
      <c r="AY251" s="111" t="s">
        <v>130</v>
      </c>
      <c r="BK251" s="117">
        <f>SUM(BK252:BK264)</f>
        <v>0</v>
      </c>
    </row>
    <row r="252" spans="2:65" s="1" customFormat="1" ht="24.2" customHeight="1" x14ac:dyDescent="0.2">
      <c r="B252" s="119"/>
      <c r="C252" s="256" t="s">
        <v>461</v>
      </c>
      <c r="D252" s="256" t="s">
        <v>133</v>
      </c>
      <c r="E252" s="257" t="s">
        <v>231</v>
      </c>
      <c r="F252" s="258" t="s">
        <v>232</v>
      </c>
      <c r="G252" s="259" t="s">
        <v>227</v>
      </c>
      <c r="H252" s="260">
        <v>0.10299999999999999</v>
      </c>
      <c r="I252" s="120">
        <v>0</v>
      </c>
      <c r="J252" s="261">
        <f>ROUND(I252*H252,2)</f>
        <v>0</v>
      </c>
      <c r="K252" s="258" t="s">
        <v>137</v>
      </c>
      <c r="L252" s="29"/>
      <c r="M252" s="121" t="s">
        <v>3</v>
      </c>
      <c r="N252" s="122" t="s">
        <v>45</v>
      </c>
      <c r="O252" s="123">
        <v>10.3</v>
      </c>
      <c r="P252" s="123">
        <f>O252*H252</f>
        <v>1.0609</v>
      </c>
      <c r="Q252" s="123">
        <v>0</v>
      </c>
      <c r="R252" s="123">
        <f>Q252*H252</f>
        <v>0</v>
      </c>
      <c r="S252" s="123">
        <v>0</v>
      </c>
      <c r="T252" s="124">
        <f>S252*H252</f>
        <v>0</v>
      </c>
      <c r="AR252" s="125" t="s">
        <v>138</v>
      </c>
      <c r="AT252" s="125" t="s">
        <v>133</v>
      </c>
      <c r="AU252" s="125" t="s">
        <v>83</v>
      </c>
      <c r="AY252" s="18" t="s">
        <v>130</v>
      </c>
      <c r="BE252" s="126">
        <f>IF(N252="základní",J252,0)</f>
        <v>0</v>
      </c>
      <c r="BF252" s="126">
        <f>IF(N252="snížená",J252,0)</f>
        <v>0</v>
      </c>
      <c r="BG252" s="126">
        <f>IF(N252="zákl. přenesená",J252,0)</f>
        <v>0</v>
      </c>
      <c r="BH252" s="126">
        <f>IF(N252="sníž. přenesená",J252,0)</f>
        <v>0</v>
      </c>
      <c r="BI252" s="126">
        <f>IF(N252="nulová",J252,0)</f>
        <v>0</v>
      </c>
      <c r="BJ252" s="18" t="s">
        <v>81</v>
      </c>
      <c r="BK252" s="126">
        <f>ROUND(I252*H252,2)</f>
        <v>0</v>
      </c>
      <c r="BL252" s="18" t="s">
        <v>138</v>
      </c>
      <c r="BM252" s="125" t="s">
        <v>462</v>
      </c>
    </row>
    <row r="253" spans="2:65" s="1" customFormat="1" x14ac:dyDescent="0.2">
      <c r="B253" s="29"/>
      <c r="D253" s="265" t="s">
        <v>140</v>
      </c>
      <c r="F253" s="266" t="s">
        <v>234</v>
      </c>
      <c r="L253" s="29"/>
      <c r="M253" s="127"/>
      <c r="T253" s="50"/>
      <c r="AT253" s="18" t="s">
        <v>140</v>
      </c>
      <c r="AU253" s="18" t="s">
        <v>83</v>
      </c>
    </row>
    <row r="254" spans="2:65" s="1" customFormat="1" ht="21.75" customHeight="1" x14ac:dyDescent="0.2">
      <c r="B254" s="119"/>
      <c r="C254" s="256" t="s">
        <v>463</v>
      </c>
      <c r="D254" s="256" t="s">
        <v>133</v>
      </c>
      <c r="E254" s="257" t="s">
        <v>236</v>
      </c>
      <c r="F254" s="258" t="s">
        <v>237</v>
      </c>
      <c r="G254" s="259" t="s">
        <v>227</v>
      </c>
      <c r="H254" s="260">
        <v>0.10299999999999999</v>
      </c>
      <c r="I254" s="120">
        <v>0</v>
      </c>
      <c r="J254" s="261">
        <f>ROUND(I254*H254,2)</f>
        <v>0</v>
      </c>
      <c r="K254" s="258" t="s">
        <v>137</v>
      </c>
      <c r="L254" s="29"/>
      <c r="M254" s="121" t="s">
        <v>3</v>
      </c>
      <c r="N254" s="122" t="s">
        <v>45</v>
      </c>
      <c r="O254" s="123">
        <v>0.125</v>
      </c>
      <c r="P254" s="123">
        <f>O254*H254</f>
        <v>1.2874999999999999E-2</v>
      </c>
      <c r="Q254" s="123">
        <v>0</v>
      </c>
      <c r="R254" s="123">
        <f>Q254*H254</f>
        <v>0</v>
      </c>
      <c r="S254" s="123">
        <v>0</v>
      </c>
      <c r="T254" s="124">
        <f>S254*H254</f>
        <v>0</v>
      </c>
      <c r="AR254" s="125" t="s">
        <v>138</v>
      </c>
      <c r="AT254" s="125" t="s">
        <v>133</v>
      </c>
      <c r="AU254" s="125" t="s">
        <v>83</v>
      </c>
      <c r="AY254" s="18" t="s">
        <v>130</v>
      </c>
      <c r="BE254" s="126">
        <f>IF(N254="základní",J254,0)</f>
        <v>0</v>
      </c>
      <c r="BF254" s="126">
        <f>IF(N254="snížená",J254,0)</f>
        <v>0</v>
      </c>
      <c r="BG254" s="126">
        <f>IF(N254="zákl. přenesená",J254,0)</f>
        <v>0</v>
      </c>
      <c r="BH254" s="126">
        <f>IF(N254="sníž. přenesená",J254,0)</f>
        <v>0</v>
      </c>
      <c r="BI254" s="126">
        <f>IF(N254="nulová",J254,0)</f>
        <v>0</v>
      </c>
      <c r="BJ254" s="18" t="s">
        <v>81</v>
      </c>
      <c r="BK254" s="126">
        <f>ROUND(I254*H254,2)</f>
        <v>0</v>
      </c>
      <c r="BL254" s="18" t="s">
        <v>138</v>
      </c>
      <c r="BM254" s="125" t="s">
        <v>464</v>
      </c>
    </row>
    <row r="255" spans="2:65" s="1" customFormat="1" x14ac:dyDescent="0.2">
      <c r="B255" s="29"/>
      <c r="D255" s="265" t="s">
        <v>140</v>
      </c>
      <c r="F255" s="266" t="s">
        <v>239</v>
      </c>
      <c r="L255" s="29"/>
      <c r="M255" s="127"/>
      <c r="T255" s="50"/>
      <c r="AT255" s="18" t="s">
        <v>140</v>
      </c>
      <c r="AU255" s="18" t="s">
        <v>83</v>
      </c>
    </row>
    <row r="256" spans="2:65" s="1" customFormat="1" ht="24.2" customHeight="1" x14ac:dyDescent="0.2">
      <c r="B256" s="119"/>
      <c r="C256" s="256" t="s">
        <v>465</v>
      </c>
      <c r="D256" s="256" t="s">
        <v>133</v>
      </c>
      <c r="E256" s="257" t="s">
        <v>241</v>
      </c>
      <c r="F256" s="258" t="s">
        <v>242</v>
      </c>
      <c r="G256" s="259" t="s">
        <v>227</v>
      </c>
      <c r="H256" s="260">
        <v>0.92700000000000005</v>
      </c>
      <c r="I256" s="120">
        <v>0</v>
      </c>
      <c r="J256" s="261">
        <f>ROUND(I256*H256,2)</f>
        <v>0</v>
      </c>
      <c r="K256" s="258" t="s">
        <v>137</v>
      </c>
      <c r="L256" s="29"/>
      <c r="M256" s="121" t="s">
        <v>3</v>
      </c>
      <c r="N256" s="122" t="s">
        <v>45</v>
      </c>
      <c r="O256" s="123">
        <v>6.0000000000000001E-3</v>
      </c>
      <c r="P256" s="123">
        <f>O256*H256</f>
        <v>5.5620000000000001E-3</v>
      </c>
      <c r="Q256" s="123">
        <v>0</v>
      </c>
      <c r="R256" s="123">
        <f>Q256*H256</f>
        <v>0</v>
      </c>
      <c r="S256" s="123">
        <v>0</v>
      </c>
      <c r="T256" s="124">
        <f>S256*H256</f>
        <v>0</v>
      </c>
      <c r="AR256" s="125" t="s">
        <v>138</v>
      </c>
      <c r="AT256" s="125" t="s">
        <v>133</v>
      </c>
      <c r="AU256" s="125" t="s">
        <v>83</v>
      </c>
      <c r="AY256" s="18" t="s">
        <v>130</v>
      </c>
      <c r="BE256" s="126">
        <f>IF(N256="základní",J256,0)</f>
        <v>0</v>
      </c>
      <c r="BF256" s="126">
        <f>IF(N256="snížená",J256,0)</f>
        <v>0</v>
      </c>
      <c r="BG256" s="126">
        <f>IF(N256="zákl. přenesená",J256,0)</f>
        <v>0</v>
      </c>
      <c r="BH256" s="126">
        <f>IF(N256="sníž. přenesená",J256,0)</f>
        <v>0</v>
      </c>
      <c r="BI256" s="126">
        <f>IF(N256="nulová",J256,0)</f>
        <v>0</v>
      </c>
      <c r="BJ256" s="18" t="s">
        <v>81</v>
      </c>
      <c r="BK256" s="126">
        <f>ROUND(I256*H256,2)</f>
        <v>0</v>
      </c>
      <c r="BL256" s="18" t="s">
        <v>138</v>
      </c>
      <c r="BM256" s="125" t="s">
        <v>466</v>
      </c>
    </row>
    <row r="257" spans="2:65" s="1" customFormat="1" x14ac:dyDescent="0.2">
      <c r="B257" s="29"/>
      <c r="D257" s="265" t="s">
        <v>140</v>
      </c>
      <c r="F257" s="266" t="s">
        <v>244</v>
      </c>
      <c r="L257" s="29"/>
      <c r="M257" s="127"/>
      <c r="T257" s="50"/>
      <c r="AT257" s="18" t="s">
        <v>140</v>
      </c>
      <c r="AU257" s="18" t="s">
        <v>83</v>
      </c>
    </row>
    <row r="258" spans="2:65" s="13" customFormat="1" x14ac:dyDescent="0.2">
      <c r="B258" s="132"/>
      <c r="D258" s="262" t="s">
        <v>142</v>
      </c>
      <c r="F258" s="268" t="s">
        <v>467</v>
      </c>
      <c r="H258" s="269">
        <v>0.92700000000000005</v>
      </c>
      <c r="L258" s="132"/>
      <c r="M258" s="134"/>
      <c r="T258" s="135"/>
      <c r="AT258" s="133" t="s">
        <v>142</v>
      </c>
      <c r="AU258" s="133" t="s">
        <v>83</v>
      </c>
      <c r="AV258" s="13" t="s">
        <v>83</v>
      </c>
      <c r="AW258" s="13" t="s">
        <v>4</v>
      </c>
      <c r="AX258" s="13" t="s">
        <v>81</v>
      </c>
      <c r="AY258" s="133" t="s">
        <v>130</v>
      </c>
    </row>
    <row r="259" spans="2:65" s="1" customFormat="1" ht="24.2" customHeight="1" x14ac:dyDescent="0.2">
      <c r="B259" s="119"/>
      <c r="C259" s="256" t="s">
        <v>468</v>
      </c>
      <c r="D259" s="256" t="s">
        <v>133</v>
      </c>
      <c r="E259" s="257" t="s">
        <v>247</v>
      </c>
      <c r="F259" s="258" t="s">
        <v>248</v>
      </c>
      <c r="G259" s="259" t="s">
        <v>227</v>
      </c>
      <c r="H259" s="260">
        <v>8.0000000000000002E-3</v>
      </c>
      <c r="I259" s="120">
        <v>0</v>
      </c>
      <c r="J259" s="261">
        <f>ROUND(I259*H259,2)</f>
        <v>0</v>
      </c>
      <c r="K259" s="258" t="s">
        <v>137</v>
      </c>
      <c r="L259" s="29"/>
      <c r="M259" s="121" t="s">
        <v>3</v>
      </c>
      <c r="N259" s="122" t="s">
        <v>45</v>
      </c>
      <c r="O259" s="123">
        <v>0</v>
      </c>
      <c r="P259" s="123">
        <f>O259*H259</f>
        <v>0</v>
      </c>
      <c r="Q259" s="123">
        <v>0</v>
      </c>
      <c r="R259" s="123">
        <f>Q259*H259</f>
        <v>0</v>
      </c>
      <c r="S259" s="123">
        <v>0</v>
      </c>
      <c r="T259" s="124">
        <f>S259*H259</f>
        <v>0</v>
      </c>
      <c r="AR259" s="125" t="s">
        <v>138</v>
      </c>
      <c r="AT259" s="125" t="s">
        <v>133</v>
      </c>
      <c r="AU259" s="125" t="s">
        <v>83</v>
      </c>
      <c r="AY259" s="18" t="s">
        <v>130</v>
      </c>
      <c r="BE259" s="126">
        <f>IF(N259="základní",J259,0)</f>
        <v>0</v>
      </c>
      <c r="BF259" s="126">
        <f>IF(N259="snížená",J259,0)</f>
        <v>0</v>
      </c>
      <c r="BG259" s="126">
        <f>IF(N259="zákl. přenesená",J259,0)</f>
        <v>0</v>
      </c>
      <c r="BH259" s="126">
        <f>IF(N259="sníž. přenesená",J259,0)</f>
        <v>0</v>
      </c>
      <c r="BI259" s="126">
        <f>IF(N259="nulová",J259,0)</f>
        <v>0</v>
      </c>
      <c r="BJ259" s="18" t="s">
        <v>81</v>
      </c>
      <c r="BK259" s="126">
        <f>ROUND(I259*H259,2)</f>
        <v>0</v>
      </c>
      <c r="BL259" s="18" t="s">
        <v>138</v>
      </c>
      <c r="BM259" s="125" t="s">
        <v>469</v>
      </c>
    </row>
    <row r="260" spans="2:65" s="1" customFormat="1" x14ac:dyDescent="0.2">
      <c r="B260" s="29"/>
      <c r="D260" s="265" t="s">
        <v>140</v>
      </c>
      <c r="F260" s="266" t="s">
        <v>250</v>
      </c>
      <c r="L260" s="29"/>
      <c r="M260" s="127"/>
      <c r="T260" s="50"/>
      <c r="AT260" s="18" t="s">
        <v>140</v>
      </c>
      <c r="AU260" s="18" t="s">
        <v>83</v>
      </c>
    </row>
    <row r="261" spans="2:65" s="13" customFormat="1" x14ac:dyDescent="0.2">
      <c r="B261" s="132"/>
      <c r="D261" s="262" t="s">
        <v>142</v>
      </c>
      <c r="F261" s="268" t="s">
        <v>470</v>
      </c>
      <c r="H261" s="269">
        <v>8.0000000000000002E-3</v>
      </c>
      <c r="L261" s="132"/>
      <c r="M261" s="134"/>
      <c r="T261" s="135"/>
      <c r="AT261" s="133" t="s">
        <v>142</v>
      </c>
      <c r="AU261" s="133" t="s">
        <v>83</v>
      </c>
      <c r="AV261" s="13" t="s">
        <v>83</v>
      </c>
      <c r="AW261" s="13" t="s">
        <v>4</v>
      </c>
      <c r="AX261" s="13" t="s">
        <v>81</v>
      </c>
      <c r="AY261" s="133" t="s">
        <v>130</v>
      </c>
    </row>
    <row r="262" spans="2:65" s="1" customFormat="1" ht="24.2" customHeight="1" x14ac:dyDescent="0.2">
      <c r="B262" s="119"/>
      <c r="C262" s="256" t="s">
        <v>471</v>
      </c>
      <c r="D262" s="256" t="s">
        <v>133</v>
      </c>
      <c r="E262" s="257" t="s">
        <v>253</v>
      </c>
      <c r="F262" s="258" t="s">
        <v>254</v>
      </c>
      <c r="G262" s="259" t="s">
        <v>227</v>
      </c>
      <c r="H262" s="260">
        <v>9.5000000000000001E-2</v>
      </c>
      <c r="I262" s="120">
        <v>0</v>
      </c>
      <c r="J262" s="261">
        <f>ROUND(I262*H262,2)</f>
        <v>0</v>
      </c>
      <c r="K262" s="258" t="s">
        <v>137</v>
      </c>
      <c r="L262" s="29"/>
      <c r="M262" s="121" t="s">
        <v>3</v>
      </c>
      <c r="N262" s="122" t="s">
        <v>45</v>
      </c>
      <c r="O262" s="123">
        <v>0</v>
      </c>
      <c r="P262" s="123">
        <f>O262*H262</f>
        <v>0</v>
      </c>
      <c r="Q262" s="123">
        <v>0</v>
      </c>
      <c r="R262" s="123">
        <f>Q262*H262</f>
        <v>0</v>
      </c>
      <c r="S262" s="123">
        <v>0</v>
      </c>
      <c r="T262" s="124">
        <f>S262*H262</f>
        <v>0</v>
      </c>
      <c r="AR262" s="125" t="s">
        <v>138</v>
      </c>
      <c r="AT262" s="125" t="s">
        <v>133</v>
      </c>
      <c r="AU262" s="125" t="s">
        <v>83</v>
      </c>
      <c r="AY262" s="18" t="s">
        <v>130</v>
      </c>
      <c r="BE262" s="126">
        <f>IF(N262="základní",J262,0)</f>
        <v>0</v>
      </c>
      <c r="BF262" s="126">
        <f>IF(N262="snížená",J262,0)</f>
        <v>0</v>
      </c>
      <c r="BG262" s="126">
        <f>IF(N262="zákl. přenesená",J262,0)</f>
        <v>0</v>
      </c>
      <c r="BH262" s="126">
        <f>IF(N262="sníž. přenesená",J262,0)</f>
        <v>0</v>
      </c>
      <c r="BI262" s="126">
        <f>IF(N262="nulová",J262,0)</f>
        <v>0</v>
      </c>
      <c r="BJ262" s="18" t="s">
        <v>81</v>
      </c>
      <c r="BK262" s="126">
        <f>ROUND(I262*H262,2)</f>
        <v>0</v>
      </c>
      <c r="BL262" s="18" t="s">
        <v>138</v>
      </c>
      <c r="BM262" s="125" t="s">
        <v>472</v>
      </c>
    </row>
    <row r="263" spans="2:65" s="1" customFormat="1" x14ac:dyDescent="0.2">
      <c r="B263" s="29"/>
      <c r="D263" s="265" t="s">
        <v>140</v>
      </c>
      <c r="F263" s="266" t="s">
        <v>256</v>
      </c>
      <c r="L263" s="29"/>
      <c r="M263" s="127"/>
      <c r="T263" s="50"/>
      <c r="AT263" s="18" t="s">
        <v>140</v>
      </c>
      <c r="AU263" s="18" t="s">
        <v>83</v>
      </c>
    </row>
    <row r="264" spans="2:65" s="13" customFormat="1" x14ac:dyDescent="0.2">
      <c r="B264" s="132"/>
      <c r="D264" s="262" t="s">
        <v>142</v>
      </c>
      <c r="F264" s="268" t="s">
        <v>473</v>
      </c>
      <c r="H264" s="269">
        <v>9.5000000000000001E-2</v>
      </c>
      <c r="L264" s="132"/>
      <c r="M264" s="134"/>
      <c r="T264" s="135"/>
      <c r="AT264" s="133" t="s">
        <v>142</v>
      </c>
      <c r="AU264" s="133" t="s">
        <v>83</v>
      </c>
      <c r="AV264" s="13" t="s">
        <v>83</v>
      </c>
      <c r="AW264" s="13" t="s">
        <v>4</v>
      </c>
      <c r="AX264" s="13" t="s">
        <v>81</v>
      </c>
      <c r="AY264" s="133" t="s">
        <v>130</v>
      </c>
    </row>
    <row r="265" spans="2:65" s="11" customFormat="1" ht="22.9" customHeight="1" x14ac:dyDescent="0.2">
      <c r="B265" s="110"/>
      <c r="D265" s="111" t="s">
        <v>73</v>
      </c>
      <c r="E265" s="118" t="s">
        <v>474</v>
      </c>
      <c r="F265" s="118" t="s">
        <v>475</v>
      </c>
      <c r="J265" s="280">
        <f>BK265</f>
        <v>0</v>
      </c>
      <c r="L265" s="110"/>
      <c r="M265" s="113"/>
      <c r="P265" s="114">
        <f>SUM(P266:P267)</f>
        <v>166.43263999999999</v>
      </c>
      <c r="R265" s="114">
        <f>SUM(R266:R267)</f>
        <v>0</v>
      </c>
      <c r="T265" s="115">
        <f>SUM(T266:T267)</f>
        <v>0</v>
      </c>
      <c r="AR265" s="111" t="s">
        <v>81</v>
      </c>
      <c r="AT265" s="116" t="s">
        <v>73</v>
      </c>
      <c r="AU265" s="116" t="s">
        <v>81</v>
      </c>
      <c r="AY265" s="111" t="s">
        <v>130</v>
      </c>
      <c r="BK265" s="117">
        <f>SUM(BK266:BK267)</f>
        <v>0</v>
      </c>
    </row>
    <row r="266" spans="2:65" s="1" customFormat="1" ht="33" customHeight="1" x14ac:dyDescent="0.2">
      <c r="B266" s="119"/>
      <c r="C266" s="256" t="s">
        <v>476</v>
      </c>
      <c r="D266" s="256" t="s">
        <v>133</v>
      </c>
      <c r="E266" s="257" t="s">
        <v>477</v>
      </c>
      <c r="F266" s="258" t="s">
        <v>478</v>
      </c>
      <c r="G266" s="259" t="s">
        <v>227</v>
      </c>
      <c r="H266" s="260">
        <v>32.192</v>
      </c>
      <c r="I266" s="120">
        <v>0</v>
      </c>
      <c r="J266" s="261">
        <f>ROUND(I266*H266,2)</f>
        <v>0</v>
      </c>
      <c r="K266" s="258" t="s">
        <v>137</v>
      </c>
      <c r="L266" s="29"/>
      <c r="M266" s="121" t="s">
        <v>3</v>
      </c>
      <c r="N266" s="122" t="s">
        <v>45</v>
      </c>
      <c r="O266" s="123">
        <v>5.17</v>
      </c>
      <c r="P266" s="123">
        <f>O266*H266</f>
        <v>166.43263999999999</v>
      </c>
      <c r="Q266" s="123">
        <v>0</v>
      </c>
      <c r="R266" s="123">
        <f>Q266*H266</f>
        <v>0</v>
      </c>
      <c r="S266" s="123">
        <v>0</v>
      </c>
      <c r="T266" s="124">
        <f>S266*H266</f>
        <v>0</v>
      </c>
      <c r="AR266" s="125" t="s">
        <v>138</v>
      </c>
      <c r="AT266" s="125" t="s">
        <v>133</v>
      </c>
      <c r="AU266" s="125" t="s">
        <v>83</v>
      </c>
      <c r="AY266" s="18" t="s">
        <v>130</v>
      </c>
      <c r="BE266" s="126">
        <f>IF(N266="základní",J266,0)</f>
        <v>0</v>
      </c>
      <c r="BF266" s="126">
        <f>IF(N266="snížená",J266,0)</f>
        <v>0</v>
      </c>
      <c r="BG266" s="126">
        <f>IF(N266="zákl. přenesená",J266,0)</f>
        <v>0</v>
      </c>
      <c r="BH266" s="126">
        <f>IF(N266="sníž. přenesená",J266,0)</f>
        <v>0</v>
      </c>
      <c r="BI266" s="126">
        <f>IF(N266="nulová",J266,0)</f>
        <v>0</v>
      </c>
      <c r="BJ266" s="18" t="s">
        <v>81</v>
      </c>
      <c r="BK266" s="126">
        <f>ROUND(I266*H266,2)</f>
        <v>0</v>
      </c>
      <c r="BL266" s="18" t="s">
        <v>138</v>
      </c>
      <c r="BM266" s="125" t="s">
        <v>479</v>
      </c>
    </row>
    <row r="267" spans="2:65" s="1" customFormat="1" x14ac:dyDescent="0.2">
      <c r="B267" s="29"/>
      <c r="D267" s="265" t="s">
        <v>140</v>
      </c>
      <c r="F267" s="266" t="s">
        <v>480</v>
      </c>
      <c r="L267" s="29"/>
      <c r="M267" s="127"/>
      <c r="T267" s="50"/>
      <c r="AT267" s="18" t="s">
        <v>140</v>
      </c>
      <c r="AU267" s="18" t="s">
        <v>83</v>
      </c>
    </row>
    <row r="268" spans="2:65" s="11" customFormat="1" ht="25.9" customHeight="1" x14ac:dyDescent="0.2">
      <c r="B268" s="110"/>
      <c r="D268" s="111" t="s">
        <v>73</v>
      </c>
      <c r="E268" s="112" t="s">
        <v>258</v>
      </c>
      <c r="F268" s="112" t="s">
        <v>259</v>
      </c>
      <c r="J268" s="255">
        <f>BK268</f>
        <v>0</v>
      </c>
      <c r="L268" s="110"/>
      <c r="M268" s="113"/>
      <c r="P268" s="114">
        <f>P269+P291+P302+P311+P351+P360+P363+P365+P427+P446+P468</f>
        <v>503.74947900000001</v>
      </c>
      <c r="R268" s="114">
        <f>R269+R291+R302+R311+R351+R360+R363+R365+R427+R446+R468</f>
        <v>7.93386646</v>
      </c>
      <c r="T268" s="115">
        <f>T269+T291+T302+T311+T351+T360+T363+T365+T427+T446+T468</f>
        <v>0</v>
      </c>
      <c r="AR268" s="111" t="s">
        <v>83</v>
      </c>
      <c r="AT268" s="116" t="s">
        <v>73</v>
      </c>
      <c r="AU268" s="116" t="s">
        <v>74</v>
      </c>
      <c r="AY268" s="111" t="s">
        <v>130</v>
      </c>
      <c r="BK268" s="117">
        <f>BK269+BK291+BK302+BK311+BK351+BK360+BK363+BK365+BK427+BK446+BK468</f>
        <v>0</v>
      </c>
    </row>
    <row r="269" spans="2:65" s="11" customFormat="1" ht="22.9" customHeight="1" x14ac:dyDescent="0.2">
      <c r="B269" s="110"/>
      <c r="D269" s="111" t="s">
        <v>73</v>
      </c>
      <c r="E269" s="118" t="s">
        <v>260</v>
      </c>
      <c r="F269" s="118" t="s">
        <v>261</v>
      </c>
      <c r="J269" s="280">
        <f>BK269</f>
        <v>0</v>
      </c>
      <c r="L269" s="110"/>
      <c r="M269" s="113"/>
      <c r="P269" s="114">
        <f>SUM(P270:P290)</f>
        <v>196.49357400000002</v>
      </c>
      <c r="R269" s="114">
        <f>SUM(R270:R290)</f>
        <v>4.9229440000000002</v>
      </c>
      <c r="T269" s="115">
        <f>SUM(T270:T290)</f>
        <v>0</v>
      </c>
      <c r="AR269" s="111" t="s">
        <v>83</v>
      </c>
      <c r="AT269" s="116" t="s">
        <v>73</v>
      </c>
      <c r="AU269" s="116" t="s">
        <v>81</v>
      </c>
      <c r="AY269" s="111" t="s">
        <v>130</v>
      </c>
      <c r="BK269" s="117">
        <f>SUM(BK270:BK290)</f>
        <v>0</v>
      </c>
    </row>
    <row r="270" spans="2:65" s="1" customFormat="1" ht="24.2" customHeight="1" x14ac:dyDescent="0.2">
      <c r="B270" s="119"/>
      <c r="C270" s="256" t="s">
        <v>481</v>
      </c>
      <c r="D270" s="256" t="s">
        <v>133</v>
      </c>
      <c r="E270" s="257" t="s">
        <v>482</v>
      </c>
      <c r="F270" s="258" t="s">
        <v>483</v>
      </c>
      <c r="G270" s="259" t="s">
        <v>153</v>
      </c>
      <c r="H270" s="260">
        <v>915.2</v>
      </c>
      <c r="I270" s="120">
        <v>0</v>
      </c>
      <c r="J270" s="261">
        <f>ROUND(I270*H270,2)</f>
        <v>0</v>
      </c>
      <c r="K270" s="258" t="s">
        <v>137</v>
      </c>
      <c r="L270" s="29"/>
      <c r="M270" s="121" t="s">
        <v>3</v>
      </c>
      <c r="N270" s="122" t="s">
        <v>45</v>
      </c>
      <c r="O270" s="123">
        <v>0.111</v>
      </c>
      <c r="P270" s="123">
        <f>O270*H270</f>
        <v>101.58720000000001</v>
      </c>
      <c r="Q270" s="123">
        <v>0</v>
      </c>
      <c r="R270" s="123">
        <f>Q270*H270</f>
        <v>0</v>
      </c>
      <c r="S270" s="123">
        <v>0</v>
      </c>
      <c r="T270" s="124">
        <f>S270*H270</f>
        <v>0</v>
      </c>
      <c r="AR270" s="125" t="s">
        <v>240</v>
      </c>
      <c r="AT270" s="125" t="s">
        <v>133</v>
      </c>
      <c r="AU270" s="125" t="s">
        <v>83</v>
      </c>
      <c r="AY270" s="18" t="s">
        <v>130</v>
      </c>
      <c r="BE270" s="126">
        <f>IF(N270="základní",J270,0)</f>
        <v>0</v>
      </c>
      <c r="BF270" s="126">
        <f>IF(N270="snížená",J270,0)</f>
        <v>0</v>
      </c>
      <c r="BG270" s="126">
        <f>IF(N270="zákl. přenesená",J270,0)</f>
        <v>0</v>
      </c>
      <c r="BH270" s="126">
        <f>IF(N270="sníž. přenesená",J270,0)</f>
        <v>0</v>
      </c>
      <c r="BI270" s="126">
        <f>IF(N270="nulová",J270,0)</f>
        <v>0</v>
      </c>
      <c r="BJ270" s="18" t="s">
        <v>81</v>
      </c>
      <c r="BK270" s="126">
        <f>ROUND(I270*H270,2)</f>
        <v>0</v>
      </c>
      <c r="BL270" s="18" t="s">
        <v>240</v>
      </c>
      <c r="BM270" s="125" t="s">
        <v>484</v>
      </c>
    </row>
    <row r="271" spans="2:65" s="1" customFormat="1" x14ac:dyDescent="0.2">
      <c r="B271" s="29"/>
      <c r="D271" s="265" t="s">
        <v>140</v>
      </c>
      <c r="F271" s="266" t="s">
        <v>485</v>
      </c>
      <c r="L271" s="29"/>
      <c r="M271" s="127"/>
      <c r="T271" s="50"/>
      <c r="AT271" s="18" t="s">
        <v>140</v>
      </c>
      <c r="AU271" s="18" t="s">
        <v>83</v>
      </c>
    </row>
    <row r="272" spans="2:65" s="1" customFormat="1" ht="16.5" customHeight="1" x14ac:dyDescent="0.2">
      <c r="B272" s="119"/>
      <c r="C272" s="274" t="s">
        <v>486</v>
      </c>
      <c r="D272" s="274" t="s">
        <v>487</v>
      </c>
      <c r="E272" s="275" t="s">
        <v>488</v>
      </c>
      <c r="F272" s="276" t="s">
        <v>489</v>
      </c>
      <c r="G272" s="277" t="s">
        <v>153</v>
      </c>
      <c r="H272" s="278">
        <v>873.6</v>
      </c>
      <c r="I272" s="148">
        <v>0</v>
      </c>
      <c r="J272" s="281">
        <f>ROUND(I272*H272,2)</f>
        <v>0</v>
      </c>
      <c r="K272" s="276" t="s">
        <v>1011</v>
      </c>
      <c r="L272" s="149"/>
      <c r="M272" s="150" t="s">
        <v>3</v>
      </c>
      <c r="N272" s="151" t="s">
        <v>45</v>
      </c>
      <c r="O272" s="123">
        <v>0</v>
      </c>
      <c r="P272" s="123">
        <f>O272*H272</f>
        <v>0</v>
      </c>
      <c r="Q272" s="123">
        <v>4.8999999999999998E-3</v>
      </c>
      <c r="R272" s="123">
        <f>Q272*H272</f>
        <v>4.28064</v>
      </c>
      <c r="S272" s="123">
        <v>0</v>
      </c>
      <c r="T272" s="124">
        <f>S272*H272</f>
        <v>0</v>
      </c>
      <c r="AR272" s="125" t="s">
        <v>486</v>
      </c>
      <c r="AT272" s="125" t="s">
        <v>487</v>
      </c>
      <c r="AU272" s="125" t="s">
        <v>83</v>
      </c>
      <c r="AY272" s="18" t="s">
        <v>130</v>
      </c>
      <c r="BE272" s="126">
        <f>IF(N272="základní",J272,0)</f>
        <v>0</v>
      </c>
      <c r="BF272" s="126">
        <f>IF(N272="snížená",J272,0)</f>
        <v>0</v>
      </c>
      <c r="BG272" s="126">
        <f>IF(N272="zákl. přenesená",J272,0)</f>
        <v>0</v>
      </c>
      <c r="BH272" s="126">
        <f>IF(N272="sníž. přenesená",J272,0)</f>
        <v>0</v>
      </c>
      <c r="BI272" s="126">
        <f>IF(N272="nulová",J272,0)</f>
        <v>0</v>
      </c>
      <c r="BJ272" s="18" t="s">
        <v>81</v>
      </c>
      <c r="BK272" s="126">
        <f>ROUND(I272*H272,2)</f>
        <v>0</v>
      </c>
      <c r="BL272" s="18" t="s">
        <v>240</v>
      </c>
      <c r="BM272" s="125" t="s">
        <v>490</v>
      </c>
    </row>
    <row r="273" spans="2:65" s="12" customFormat="1" x14ac:dyDescent="0.2">
      <c r="B273" s="128"/>
      <c r="D273" s="262" t="s">
        <v>142</v>
      </c>
      <c r="E273" s="129" t="s">
        <v>3</v>
      </c>
      <c r="F273" s="267" t="s">
        <v>491</v>
      </c>
      <c r="H273" s="129" t="s">
        <v>3</v>
      </c>
      <c r="L273" s="128"/>
      <c r="M273" s="130"/>
      <c r="T273" s="131"/>
      <c r="AT273" s="129" t="s">
        <v>142</v>
      </c>
      <c r="AU273" s="129" t="s">
        <v>83</v>
      </c>
      <c r="AV273" s="12" t="s">
        <v>81</v>
      </c>
      <c r="AW273" s="12" t="s">
        <v>34</v>
      </c>
      <c r="AX273" s="12" t="s">
        <v>74</v>
      </c>
      <c r="AY273" s="129" t="s">
        <v>130</v>
      </c>
    </row>
    <row r="274" spans="2:65" s="13" customFormat="1" x14ac:dyDescent="0.2">
      <c r="B274" s="132"/>
      <c r="D274" s="262" t="s">
        <v>142</v>
      </c>
      <c r="E274" s="133" t="s">
        <v>3</v>
      </c>
      <c r="F274" s="268" t="s">
        <v>492</v>
      </c>
      <c r="H274" s="269">
        <v>832</v>
      </c>
      <c r="L274" s="132"/>
      <c r="M274" s="134"/>
      <c r="T274" s="135"/>
      <c r="AT274" s="133" t="s">
        <v>142</v>
      </c>
      <c r="AU274" s="133" t="s">
        <v>83</v>
      </c>
      <c r="AV274" s="13" t="s">
        <v>83</v>
      </c>
      <c r="AW274" s="13" t="s">
        <v>34</v>
      </c>
      <c r="AX274" s="13" t="s">
        <v>74</v>
      </c>
      <c r="AY274" s="133" t="s">
        <v>130</v>
      </c>
    </row>
    <row r="275" spans="2:65" s="14" customFormat="1" x14ac:dyDescent="0.2">
      <c r="B275" s="136"/>
      <c r="D275" s="262" t="s">
        <v>142</v>
      </c>
      <c r="E275" s="137" t="s">
        <v>3</v>
      </c>
      <c r="F275" s="270" t="s">
        <v>145</v>
      </c>
      <c r="H275" s="271">
        <v>832</v>
      </c>
      <c r="L275" s="136"/>
      <c r="M275" s="138"/>
      <c r="T275" s="139"/>
      <c r="AT275" s="137" t="s">
        <v>142</v>
      </c>
      <c r="AU275" s="137" t="s">
        <v>83</v>
      </c>
      <c r="AV275" s="14" t="s">
        <v>138</v>
      </c>
      <c r="AW275" s="14" t="s">
        <v>34</v>
      </c>
      <c r="AX275" s="14" t="s">
        <v>81</v>
      </c>
      <c r="AY275" s="137" t="s">
        <v>130</v>
      </c>
    </row>
    <row r="276" spans="2:65" s="13" customFormat="1" x14ac:dyDescent="0.2">
      <c r="B276" s="132"/>
      <c r="D276" s="262" t="s">
        <v>142</v>
      </c>
      <c r="F276" s="268" t="s">
        <v>493</v>
      </c>
      <c r="H276" s="269">
        <v>873.6</v>
      </c>
      <c r="L276" s="132"/>
      <c r="M276" s="134"/>
      <c r="T276" s="135"/>
      <c r="AT276" s="133" t="s">
        <v>142</v>
      </c>
      <c r="AU276" s="133" t="s">
        <v>83</v>
      </c>
      <c r="AV276" s="13" t="s">
        <v>83</v>
      </c>
      <c r="AW276" s="13" t="s">
        <v>4</v>
      </c>
      <c r="AX276" s="13" t="s">
        <v>81</v>
      </c>
      <c r="AY276" s="133" t="s">
        <v>130</v>
      </c>
    </row>
    <row r="277" spans="2:65" s="1" customFormat="1" ht="16.5" customHeight="1" x14ac:dyDescent="0.2">
      <c r="B277" s="119"/>
      <c r="C277" s="274" t="s">
        <v>494</v>
      </c>
      <c r="D277" s="274" t="s">
        <v>487</v>
      </c>
      <c r="E277" s="275" t="s">
        <v>495</v>
      </c>
      <c r="F277" s="276" t="s">
        <v>496</v>
      </c>
      <c r="G277" s="277" t="s">
        <v>153</v>
      </c>
      <c r="H277" s="278">
        <v>87.36</v>
      </c>
      <c r="I277" s="148">
        <v>0</v>
      </c>
      <c r="J277" s="281">
        <f>ROUND(I277*H277,2)</f>
        <v>0</v>
      </c>
      <c r="K277" s="276" t="s">
        <v>1011</v>
      </c>
      <c r="L277" s="149"/>
      <c r="M277" s="150" t="s">
        <v>3</v>
      </c>
      <c r="N277" s="151" t="s">
        <v>45</v>
      </c>
      <c r="O277" s="123">
        <v>0</v>
      </c>
      <c r="P277" s="123">
        <f>O277*H277</f>
        <v>0</v>
      </c>
      <c r="Q277" s="123">
        <v>6.0000000000000001E-3</v>
      </c>
      <c r="R277" s="123">
        <f>Q277*H277</f>
        <v>0.52415999999999996</v>
      </c>
      <c r="S277" s="123">
        <v>0</v>
      </c>
      <c r="T277" s="124">
        <f>S277*H277</f>
        <v>0</v>
      </c>
      <c r="AR277" s="125" t="s">
        <v>486</v>
      </c>
      <c r="AT277" s="125" t="s">
        <v>487</v>
      </c>
      <c r="AU277" s="125" t="s">
        <v>83</v>
      </c>
      <c r="AY277" s="18" t="s">
        <v>130</v>
      </c>
      <c r="BE277" s="126">
        <f>IF(N277="základní",J277,0)</f>
        <v>0</v>
      </c>
      <c r="BF277" s="126">
        <f>IF(N277="snížená",J277,0)</f>
        <v>0</v>
      </c>
      <c r="BG277" s="126">
        <f>IF(N277="zákl. přenesená",J277,0)</f>
        <v>0</v>
      </c>
      <c r="BH277" s="126">
        <f>IF(N277="sníž. přenesená",J277,0)</f>
        <v>0</v>
      </c>
      <c r="BI277" s="126">
        <f>IF(N277="nulová",J277,0)</f>
        <v>0</v>
      </c>
      <c r="BJ277" s="18" t="s">
        <v>81</v>
      </c>
      <c r="BK277" s="126">
        <f>ROUND(I277*H277,2)</f>
        <v>0</v>
      </c>
      <c r="BL277" s="18" t="s">
        <v>240</v>
      </c>
      <c r="BM277" s="125" t="s">
        <v>497</v>
      </c>
    </row>
    <row r="278" spans="2:65" s="12" customFormat="1" x14ac:dyDescent="0.2">
      <c r="B278" s="128"/>
      <c r="D278" s="262" t="s">
        <v>142</v>
      </c>
      <c r="E278" s="129" t="s">
        <v>3</v>
      </c>
      <c r="F278" s="267" t="s">
        <v>498</v>
      </c>
      <c r="H278" s="129" t="s">
        <v>3</v>
      </c>
      <c r="L278" s="128"/>
      <c r="M278" s="130"/>
      <c r="T278" s="131"/>
      <c r="AT278" s="129" t="s">
        <v>142</v>
      </c>
      <c r="AU278" s="129" t="s">
        <v>83</v>
      </c>
      <c r="AV278" s="12" t="s">
        <v>81</v>
      </c>
      <c r="AW278" s="12" t="s">
        <v>34</v>
      </c>
      <c r="AX278" s="12" t="s">
        <v>74</v>
      </c>
      <c r="AY278" s="129" t="s">
        <v>130</v>
      </c>
    </row>
    <row r="279" spans="2:65" s="13" customFormat="1" x14ac:dyDescent="0.2">
      <c r="B279" s="132"/>
      <c r="D279" s="262" t="s">
        <v>142</v>
      </c>
      <c r="E279" s="133" t="s">
        <v>3</v>
      </c>
      <c r="F279" s="268" t="s">
        <v>269</v>
      </c>
      <c r="H279" s="269">
        <v>83.2</v>
      </c>
      <c r="L279" s="132"/>
      <c r="M279" s="134"/>
      <c r="T279" s="135"/>
      <c r="AT279" s="133" t="s">
        <v>142</v>
      </c>
      <c r="AU279" s="133" t="s">
        <v>83</v>
      </c>
      <c r="AV279" s="13" t="s">
        <v>83</v>
      </c>
      <c r="AW279" s="13" t="s">
        <v>34</v>
      </c>
      <c r="AX279" s="13" t="s">
        <v>74</v>
      </c>
      <c r="AY279" s="133" t="s">
        <v>130</v>
      </c>
    </row>
    <row r="280" spans="2:65" s="14" customFormat="1" x14ac:dyDescent="0.2">
      <c r="B280" s="136"/>
      <c r="D280" s="262" t="s">
        <v>142</v>
      </c>
      <c r="E280" s="137" t="s">
        <v>3</v>
      </c>
      <c r="F280" s="270" t="s">
        <v>145</v>
      </c>
      <c r="H280" s="271">
        <v>83.2</v>
      </c>
      <c r="L280" s="136"/>
      <c r="M280" s="138"/>
      <c r="T280" s="139"/>
      <c r="AT280" s="137" t="s">
        <v>142</v>
      </c>
      <c r="AU280" s="137" t="s">
        <v>83</v>
      </c>
      <c r="AV280" s="14" t="s">
        <v>138</v>
      </c>
      <c r="AW280" s="14" t="s">
        <v>34</v>
      </c>
      <c r="AX280" s="14" t="s">
        <v>81</v>
      </c>
      <c r="AY280" s="137" t="s">
        <v>130</v>
      </c>
    </row>
    <row r="281" spans="2:65" s="13" customFormat="1" x14ac:dyDescent="0.2">
      <c r="B281" s="132"/>
      <c r="D281" s="262" t="s">
        <v>142</v>
      </c>
      <c r="F281" s="268" t="s">
        <v>499</v>
      </c>
      <c r="H281" s="269">
        <v>87.36</v>
      </c>
      <c r="L281" s="132"/>
      <c r="M281" s="134"/>
      <c r="T281" s="135"/>
      <c r="AT281" s="133" t="s">
        <v>142</v>
      </c>
      <c r="AU281" s="133" t="s">
        <v>83</v>
      </c>
      <c r="AV281" s="13" t="s">
        <v>83</v>
      </c>
      <c r="AW281" s="13" t="s">
        <v>4</v>
      </c>
      <c r="AX281" s="13" t="s">
        <v>81</v>
      </c>
      <c r="AY281" s="133" t="s">
        <v>130</v>
      </c>
    </row>
    <row r="282" spans="2:65" s="1" customFormat="1" ht="24.2" customHeight="1" x14ac:dyDescent="0.2">
      <c r="B282" s="119"/>
      <c r="C282" s="256" t="s">
        <v>500</v>
      </c>
      <c r="D282" s="256" t="s">
        <v>133</v>
      </c>
      <c r="E282" s="257" t="s">
        <v>501</v>
      </c>
      <c r="F282" s="258" t="s">
        <v>502</v>
      </c>
      <c r="G282" s="259" t="s">
        <v>153</v>
      </c>
      <c r="H282" s="260">
        <v>832</v>
      </c>
      <c r="I282" s="120">
        <v>0</v>
      </c>
      <c r="J282" s="261">
        <f>ROUND(I282*H282,2)</f>
        <v>0</v>
      </c>
      <c r="K282" s="258" t="s">
        <v>137</v>
      </c>
      <c r="L282" s="29"/>
      <c r="M282" s="121" t="s">
        <v>3</v>
      </c>
      <c r="N282" s="122" t="s">
        <v>45</v>
      </c>
      <c r="O282" s="123">
        <v>0.06</v>
      </c>
      <c r="P282" s="123">
        <f>O282*H282</f>
        <v>49.92</v>
      </c>
      <c r="Q282" s="123">
        <v>1.0000000000000001E-5</v>
      </c>
      <c r="R282" s="123">
        <f>Q282*H282</f>
        <v>8.320000000000001E-3</v>
      </c>
      <c r="S282" s="123">
        <v>0</v>
      </c>
      <c r="T282" s="124">
        <f>S282*H282</f>
        <v>0</v>
      </c>
      <c r="AR282" s="125" t="s">
        <v>240</v>
      </c>
      <c r="AT282" s="125" t="s">
        <v>133</v>
      </c>
      <c r="AU282" s="125" t="s">
        <v>83</v>
      </c>
      <c r="AY282" s="18" t="s">
        <v>130</v>
      </c>
      <c r="BE282" s="126">
        <f>IF(N282="základní",J282,0)</f>
        <v>0</v>
      </c>
      <c r="BF282" s="126">
        <f>IF(N282="snížená",J282,0)</f>
        <v>0</v>
      </c>
      <c r="BG282" s="126">
        <f>IF(N282="zákl. přenesená",J282,0)</f>
        <v>0</v>
      </c>
      <c r="BH282" s="126">
        <f>IF(N282="sníž. přenesená",J282,0)</f>
        <v>0</v>
      </c>
      <c r="BI282" s="126">
        <f>IF(N282="nulová",J282,0)</f>
        <v>0</v>
      </c>
      <c r="BJ282" s="18" t="s">
        <v>81</v>
      </c>
      <c r="BK282" s="126">
        <f>ROUND(I282*H282,2)</f>
        <v>0</v>
      </c>
      <c r="BL282" s="18" t="s">
        <v>240</v>
      </c>
      <c r="BM282" s="125" t="s">
        <v>503</v>
      </c>
    </row>
    <row r="283" spans="2:65" s="1" customFormat="1" x14ac:dyDescent="0.2">
      <c r="B283" s="29"/>
      <c r="D283" s="265" t="s">
        <v>140</v>
      </c>
      <c r="F283" s="266" t="s">
        <v>504</v>
      </c>
      <c r="L283" s="29"/>
      <c r="M283" s="127"/>
      <c r="T283" s="50"/>
      <c r="AT283" s="18" t="s">
        <v>140</v>
      </c>
      <c r="AU283" s="18" t="s">
        <v>83</v>
      </c>
    </row>
    <row r="284" spans="2:65" s="12" customFormat="1" x14ac:dyDescent="0.2">
      <c r="B284" s="128"/>
      <c r="D284" s="262" t="s">
        <v>142</v>
      </c>
      <c r="E284" s="129" t="s">
        <v>3</v>
      </c>
      <c r="F284" s="267" t="s">
        <v>505</v>
      </c>
      <c r="H284" s="129" t="s">
        <v>3</v>
      </c>
      <c r="L284" s="128"/>
      <c r="M284" s="130"/>
      <c r="T284" s="131"/>
      <c r="AT284" s="129" t="s">
        <v>142</v>
      </c>
      <c r="AU284" s="129" t="s">
        <v>83</v>
      </c>
      <c r="AV284" s="12" t="s">
        <v>81</v>
      </c>
      <c r="AW284" s="12" t="s">
        <v>34</v>
      </c>
      <c r="AX284" s="12" t="s">
        <v>74</v>
      </c>
      <c r="AY284" s="129" t="s">
        <v>130</v>
      </c>
    </row>
    <row r="285" spans="2:65" s="13" customFormat="1" x14ac:dyDescent="0.2">
      <c r="B285" s="132"/>
      <c r="D285" s="262" t="s">
        <v>142</v>
      </c>
      <c r="E285" s="133" t="s">
        <v>3</v>
      </c>
      <c r="F285" s="268" t="s">
        <v>492</v>
      </c>
      <c r="H285" s="269">
        <v>832</v>
      </c>
      <c r="L285" s="132"/>
      <c r="M285" s="134"/>
      <c r="T285" s="135"/>
      <c r="AT285" s="133" t="s">
        <v>142</v>
      </c>
      <c r="AU285" s="133" t="s">
        <v>83</v>
      </c>
      <c r="AV285" s="13" t="s">
        <v>83</v>
      </c>
      <c r="AW285" s="13" t="s">
        <v>34</v>
      </c>
      <c r="AX285" s="13" t="s">
        <v>74</v>
      </c>
      <c r="AY285" s="133" t="s">
        <v>130</v>
      </c>
    </row>
    <row r="286" spans="2:65" s="14" customFormat="1" x14ac:dyDescent="0.2">
      <c r="B286" s="136"/>
      <c r="D286" s="262" t="s">
        <v>142</v>
      </c>
      <c r="E286" s="137" t="s">
        <v>3</v>
      </c>
      <c r="F286" s="270" t="s">
        <v>145</v>
      </c>
      <c r="H286" s="271">
        <v>832</v>
      </c>
      <c r="L286" s="136"/>
      <c r="M286" s="138"/>
      <c r="T286" s="139"/>
      <c r="AT286" s="137" t="s">
        <v>142</v>
      </c>
      <c r="AU286" s="137" t="s">
        <v>83</v>
      </c>
      <c r="AV286" s="14" t="s">
        <v>138</v>
      </c>
      <c r="AW286" s="14" t="s">
        <v>34</v>
      </c>
      <c r="AX286" s="14" t="s">
        <v>81</v>
      </c>
      <c r="AY286" s="137" t="s">
        <v>130</v>
      </c>
    </row>
    <row r="287" spans="2:65" s="1" customFormat="1" ht="24.2" customHeight="1" x14ac:dyDescent="0.2">
      <c r="B287" s="119"/>
      <c r="C287" s="274" t="s">
        <v>506</v>
      </c>
      <c r="D287" s="274" t="s">
        <v>487</v>
      </c>
      <c r="E287" s="275" t="s">
        <v>507</v>
      </c>
      <c r="F287" s="276" t="s">
        <v>508</v>
      </c>
      <c r="G287" s="277" t="s">
        <v>153</v>
      </c>
      <c r="H287" s="278">
        <v>998.4</v>
      </c>
      <c r="I287" s="148">
        <v>0</v>
      </c>
      <c r="J287" s="281">
        <f>ROUND(I287*H287,2)</f>
        <v>0</v>
      </c>
      <c r="K287" s="276" t="s">
        <v>137</v>
      </c>
      <c r="L287" s="149"/>
      <c r="M287" s="150" t="s">
        <v>3</v>
      </c>
      <c r="N287" s="151" t="s">
        <v>45</v>
      </c>
      <c r="O287" s="123">
        <v>0</v>
      </c>
      <c r="P287" s="123">
        <f>O287*H287</f>
        <v>0</v>
      </c>
      <c r="Q287" s="123">
        <v>1.1E-4</v>
      </c>
      <c r="R287" s="123">
        <f>Q287*H287</f>
        <v>0.109824</v>
      </c>
      <c r="S287" s="123">
        <v>0</v>
      </c>
      <c r="T287" s="124">
        <f>S287*H287</f>
        <v>0</v>
      </c>
      <c r="AR287" s="125" t="s">
        <v>486</v>
      </c>
      <c r="AT287" s="125" t="s">
        <v>487</v>
      </c>
      <c r="AU287" s="125" t="s">
        <v>83</v>
      </c>
      <c r="AY287" s="18" t="s">
        <v>130</v>
      </c>
      <c r="BE287" s="126">
        <f>IF(N287="základní",J287,0)</f>
        <v>0</v>
      </c>
      <c r="BF287" s="126">
        <f>IF(N287="snížená",J287,0)</f>
        <v>0</v>
      </c>
      <c r="BG287" s="126">
        <f>IF(N287="zákl. přenesená",J287,0)</f>
        <v>0</v>
      </c>
      <c r="BH287" s="126">
        <f>IF(N287="sníž. přenesená",J287,0)</f>
        <v>0</v>
      </c>
      <c r="BI287" s="126">
        <f>IF(N287="nulová",J287,0)</f>
        <v>0</v>
      </c>
      <c r="BJ287" s="18" t="s">
        <v>81</v>
      </c>
      <c r="BK287" s="126">
        <f>ROUND(I287*H287,2)</f>
        <v>0</v>
      </c>
      <c r="BL287" s="18" t="s">
        <v>240</v>
      </c>
      <c r="BM287" s="125" t="s">
        <v>509</v>
      </c>
    </row>
    <row r="288" spans="2:65" s="13" customFormat="1" x14ac:dyDescent="0.2">
      <c r="B288" s="132"/>
      <c r="D288" s="262" t="s">
        <v>142</v>
      </c>
      <c r="F288" s="268" t="s">
        <v>510</v>
      </c>
      <c r="H288" s="269">
        <v>998.4</v>
      </c>
      <c r="L288" s="132"/>
      <c r="M288" s="134"/>
      <c r="T288" s="135"/>
      <c r="AT288" s="133" t="s">
        <v>142</v>
      </c>
      <c r="AU288" s="133" t="s">
        <v>83</v>
      </c>
      <c r="AV288" s="13" t="s">
        <v>83</v>
      </c>
      <c r="AW288" s="13" t="s">
        <v>4</v>
      </c>
      <c r="AX288" s="13" t="s">
        <v>81</v>
      </c>
      <c r="AY288" s="133" t="s">
        <v>130</v>
      </c>
    </row>
    <row r="289" spans="2:65" s="1" customFormat="1" ht="33" customHeight="1" x14ac:dyDescent="0.2">
      <c r="B289" s="119"/>
      <c r="C289" s="256" t="s">
        <v>511</v>
      </c>
      <c r="D289" s="256" t="s">
        <v>133</v>
      </c>
      <c r="E289" s="257" t="s">
        <v>512</v>
      </c>
      <c r="F289" s="258" t="s">
        <v>513</v>
      </c>
      <c r="G289" s="259" t="s">
        <v>227</v>
      </c>
      <c r="H289" s="260">
        <v>4.923</v>
      </c>
      <c r="I289" s="120">
        <v>0</v>
      </c>
      <c r="J289" s="261">
        <f>ROUND(I289*H289,2)</f>
        <v>0</v>
      </c>
      <c r="K289" s="258" t="s">
        <v>137</v>
      </c>
      <c r="L289" s="29"/>
      <c r="M289" s="121" t="s">
        <v>3</v>
      </c>
      <c r="N289" s="122" t="s">
        <v>45</v>
      </c>
      <c r="O289" s="123">
        <v>9.1379999999999999</v>
      </c>
      <c r="P289" s="123">
        <f>O289*H289</f>
        <v>44.986373999999998</v>
      </c>
      <c r="Q289" s="123">
        <v>0</v>
      </c>
      <c r="R289" s="123">
        <f>Q289*H289</f>
        <v>0</v>
      </c>
      <c r="S289" s="123">
        <v>0</v>
      </c>
      <c r="T289" s="124">
        <f>S289*H289</f>
        <v>0</v>
      </c>
      <c r="AR289" s="125" t="s">
        <v>240</v>
      </c>
      <c r="AT289" s="125" t="s">
        <v>133</v>
      </c>
      <c r="AU289" s="125" t="s">
        <v>83</v>
      </c>
      <c r="AY289" s="18" t="s">
        <v>130</v>
      </c>
      <c r="BE289" s="126">
        <f>IF(N289="základní",J289,0)</f>
        <v>0</v>
      </c>
      <c r="BF289" s="126">
        <f>IF(N289="snížená",J289,0)</f>
        <v>0</v>
      </c>
      <c r="BG289" s="126">
        <f>IF(N289="zákl. přenesená",J289,0)</f>
        <v>0</v>
      </c>
      <c r="BH289" s="126">
        <f>IF(N289="sníž. přenesená",J289,0)</f>
        <v>0</v>
      </c>
      <c r="BI289" s="126">
        <f>IF(N289="nulová",J289,0)</f>
        <v>0</v>
      </c>
      <c r="BJ289" s="18" t="s">
        <v>81</v>
      </c>
      <c r="BK289" s="126">
        <f>ROUND(I289*H289,2)</f>
        <v>0</v>
      </c>
      <c r="BL289" s="18" t="s">
        <v>240</v>
      </c>
      <c r="BM289" s="125" t="s">
        <v>514</v>
      </c>
    </row>
    <row r="290" spans="2:65" s="1" customFormat="1" x14ac:dyDescent="0.2">
      <c r="B290" s="29"/>
      <c r="D290" s="265" t="s">
        <v>140</v>
      </c>
      <c r="F290" s="266" t="s">
        <v>515</v>
      </c>
      <c r="L290" s="29"/>
      <c r="M290" s="127"/>
      <c r="T290" s="50"/>
      <c r="AT290" s="18" t="s">
        <v>140</v>
      </c>
      <c r="AU290" s="18" t="s">
        <v>83</v>
      </c>
    </row>
    <row r="291" spans="2:65" s="11" customFormat="1" ht="22.9" customHeight="1" x14ac:dyDescent="0.2">
      <c r="B291" s="110"/>
      <c r="D291" s="111" t="s">
        <v>73</v>
      </c>
      <c r="E291" s="118" t="s">
        <v>516</v>
      </c>
      <c r="F291" s="118" t="s">
        <v>517</v>
      </c>
      <c r="J291" s="280">
        <f>BK291</f>
        <v>0</v>
      </c>
      <c r="L291" s="110"/>
      <c r="M291" s="113"/>
      <c r="P291" s="114">
        <f>SUM(P292:P301)</f>
        <v>20.962150000000001</v>
      </c>
      <c r="R291" s="114">
        <f>SUM(R292:R301)</f>
        <v>0</v>
      </c>
      <c r="T291" s="115">
        <f>SUM(T292:T301)</f>
        <v>0</v>
      </c>
      <c r="AR291" s="111" t="s">
        <v>83</v>
      </c>
      <c r="AT291" s="116" t="s">
        <v>73</v>
      </c>
      <c r="AU291" s="116" t="s">
        <v>81</v>
      </c>
      <c r="AY291" s="111" t="s">
        <v>130</v>
      </c>
      <c r="BK291" s="117">
        <f>SUM(BK292:BK301)</f>
        <v>0</v>
      </c>
    </row>
    <row r="292" spans="2:65" s="1" customFormat="1" ht="24.2" customHeight="1" x14ac:dyDescent="0.2">
      <c r="B292" s="119"/>
      <c r="C292" s="256" t="s">
        <v>518</v>
      </c>
      <c r="D292" s="256" t="s">
        <v>133</v>
      </c>
      <c r="E292" s="257" t="s">
        <v>519</v>
      </c>
      <c r="F292" s="258" t="s">
        <v>520</v>
      </c>
      <c r="G292" s="259" t="s">
        <v>153</v>
      </c>
      <c r="H292" s="260">
        <v>63.152000000000001</v>
      </c>
      <c r="I292" s="120">
        <v>0</v>
      </c>
      <c r="J292" s="261">
        <f>ROUND(I292*H292,2)</f>
        <v>0</v>
      </c>
      <c r="K292" s="258" t="s">
        <v>137</v>
      </c>
      <c r="L292" s="29"/>
      <c r="M292" s="121" t="s">
        <v>3</v>
      </c>
      <c r="N292" s="122" t="s">
        <v>45</v>
      </c>
      <c r="O292" s="123">
        <v>0.2</v>
      </c>
      <c r="P292" s="123">
        <f>O292*H292</f>
        <v>12.630400000000002</v>
      </c>
      <c r="Q292" s="123">
        <v>0</v>
      </c>
      <c r="R292" s="123">
        <f>Q292*H292</f>
        <v>0</v>
      </c>
      <c r="S292" s="123">
        <v>0</v>
      </c>
      <c r="T292" s="124">
        <f>S292*H292</f>
        <v>0</v>
      </c>
      <c r="AR292" s="125" t="s">
        <v>240</v>
      </c>
      <c r="AT292" s="125" t="s">
        <v>133</v>
      </c>
      <c r="AU292" s="125" t="s">
        <v>83</v>
      </c>
      <c r="AY292" s="18" t="s">
        <v>130</v>
      </c>
      <c r="BE292" s="126">
        <f>IF(N292="základní",J292,0)</f>
        <v>0</v>
      </c>
      <c r="BF292" s="126">
        <f>IF(N292="snížená",J292,0)</f>
        <v>0</v>
      </c>
      <c r="BG292" s="126">
        <f>IF(N292="zákl. přenesená",J292,0)</f>
        <v>0</v>
      </c>
      <c r="BH292" s="126">
        <f>IF(N292="sníž. přenesená",J292,0)</f>
        <v>0</v>
      </c>
      <c r="BI292" s="126">
        <f>IF(N292="nulová",J292,0)</f>
        <v>0</v>
      </c>
      <c r="BJ292" s="18" t="s">
        <v>81</v>
      </c>
      <c r="BK292" s="126">
        <f>ROUND(I292*H292,2)</f>
        <v>0</v>
      </c>
      <c r="BL292" s="18" t="s">
        <v>240</v>
      </c>
      <c r="BM292" s="125" t="s">
        <v>521</v>
      </c>
    </row>
    <row r="293" spans="2:65" s="1" customFormat="1" x14ac:dyDescent="0.2">
      <c r="B293" s="29"/>
      <c r="D293" s="265" t="s">
        <v>140</v>
      </c>
      <c r="F293" s="266" t="s">
        <v>522</v>
      </c>
      <c r="L293" s="29"/>
      <c r="M293" s="127"/>
      <c r="T293" s="50"/>
      <c r="AT293" s="18" t="s">
        <v>140</v>
      </c>
      <c r="AU293" s="18" t="s">
        <v>83</v>
      </c>
    </row>
    <row r="294" spans="2:65" s="12" customFormat="1" x14ac:dyDescent="0.2">
      <c r="B294" s="128"/>
      <c r="D294" s="262" t="s">
        <v>142</v>
      </c>
      <c r="E294" s="129" t="s">
        <v>3</v>
      </c>
      <c r="F294" s="267" t="s">
        <v>523</v>
      </c>
      <c r="H294" s="129" t="s">
        <v>3</v>
      </c>
      <c r="L294" s="128"/>
      <c r="M294" s="130"/>
      <c r="T294" s="131"/>
      <c r="AT294" s="129" t="s">
        <v>142</v>
      </c>
      <c r="AU294" s="129" t="s">
        <v>83</v>
      </c>
      <c r="AV294" s="12" t="s">
        <v>81</v>
      </c>
      <c r="AW294" s="12" t="s">
        <v>34</v>
      </c>
      <c r="AX294" s="12" t="s">
        <v>74</v>
      </c>
      <c r="AY294" s="129" t="s">
        <v>130</v>
      </c>
    </row>
    <row r="295" spans="2:65" s="13" customFormat="1" x14ac:dyDescent="0.2">
      <c r="B295" s="132"/>
      <c r="D295" s="262" t="s">
        <v>142</v>
      </c>
      <c r="E295" s="133" t="s">
        <v>3</v>
      </c>
      <c r="F295" s="268" t="s">
        <v>310</v>
      </c>
      <c r="H295" s="269">
        <v>63.152000000000001</v>
      </c>
      <c r="L295" s="132"/>
      <c r="M295" s="134"/>
      <c r="T295" s="135"/>
      <c r="AT295" s="133" t="s">
        <v>142</v>
      </c>
      <c r="AU295" s="133" t="s">
        <v>83</v>
      </c>
      <c r="AV295" s="13" t="s">
        <v>83</v>
      </c>
      <c r="AW295" s="13" t="s">
        <v>34</v>
      </c>
      <c r="AX295" s="13" t="s">
        <v>74</v>
      </c>
      <c r="AY295" s="133" t="s">
        <v>130</v>
      </c>
    </row>
    <row r="296" spans="2:65" s="14" customFormat="1" x14ac:dyDescent="0.2">
      <c r="B296" s="136"/>
      <c r="D296" s="262" t="s">
        <v>142</v>
      </c>
      <c r="E296" s="137" t="s">
        <v>3</v>
      </c>
      <c r="F296" s="270" t="s">
        <v>145</v>
      </c>
      <c r="H296" s="271">
        <v>63.152000000000001</v>
      </c>
      <c r="L296" s="136"/>
      <c r="M296" s="138"/>
      <c r="T296" s="139"/>
      <c r="AT296" s="137" t="s">
        <v>142</v>
      </c>
      <c r="AU296" s="137" t="s">
        <v>83</v>
      </c>
      <c r="AV296" s="14" t="s">
        <v>138</v>
      </c>
      <c r="AW296" s="14" t="s">
        <v>34</v>
      </c>
      <c r="AX296" s="14" t="s">
        <v>81</v>
      </c>
      <c r="AY296" s="137" t="s">
        <v>130</v>
      </c>
    </row>
    <row r="297" spans="2:65" s="1" customFormat="1" ht="24.2" customHeight="1" x14ac:dyDescent="0.2">
      <c r="B297" s="119"/>
      <c r="C297" s="256" t="s">
        <v>524</v>
      </c>
      <c r="D297" s="256" t="s">
        <v>133</v>
      </c>
      <c r="E297" s="257" t="s">
        <v>525</v>
      </c>
      <c r="F297" s="258" t="s">
        <v>526</v>
      </c>
      <c r="G297" s="259" t="s">
        <v>153</v>
      </c>
      <c r="H297" s="260">
        <v>36.225000000000001</v>
      </c>
      <c r="I297" s="120">
        <v>0</v>
      </c>
      <c r="J297" s="261">
        <f>ROUND(I297*H297,2)</f>
        <v>0</v>
      </c>
      <c r="K297" s="258" t="s">
        <v>137</v>
      </c>
      <c r="L297" s="29"/>
      <c r="M297" s="121" t="s">
        <v>3</v>
      </c>
      <c r="N297" s="122" t="s">
        <v>45</v>
      </c>
      <c r="O297" s="123">
        <v>0.23</v>
      </c>
      <c r="P297" s="123">
        <f>O297*H297</f>
        <v>8.3317500000000013</v>
      </c>
      <c r="Q297" s="123">
        <v>0</v>
      </c>
      <c r="R297" s="123">
        <f>Q297*H297</f>
        <v>0</v>
      </c>
      <c r="S297" s="123">
        <v>0</v>
      </c>
      <c r="T297" s="124">
        <f>S297*H297</f>
        <v>0</v>
      </c>
      <c r="AR297" s="125" t="s">
        <v>240</v>
      </c>
      <c r="AT297" s="125" t="s">
        <v>133</v>
      </c>
      <c r="AU297" s="125" t="s">
        <v>83</v>
      </c>
      <c r="AY297" s="18" t="s">
        <v>130</v>
      </c>
      <c r="BE297" s="126">
        <f>IF(N297="základní",J297,0)</f>
        <v>0</v>
      </c>
      <c r="BF297" s="126">
        <f>IF(N297="snížená",J297,0)</f>
        <v>0</v>
      </c>
      <c r="BG297" s="126">
        <f>IF(N297="zákl. přenesená",J297,0)</f>
        <v>0</v>
      </c>
      <c r="BH297" s="126">
        <f>IF(N297="sníž. přenesená",J297,0)</f>
        <v>0</v>
      </c>
      <c r="BI297" s="126">
        <f>IF(N297="nulová",J297,0)</f>
        <v>0</v>
      </c>
      <c r="BJ297" s="18" t="s">
        <v>81</v>
      </c>
      <c r="BK297" s="126">
        <f>ROUND(I297*H297,2)</f>
        <v>0</v>
      </c>
      <c r="BL297" s="18" t="s">
        <v>240</v>
      </c>
      <c r="BM297" s="125" t="s">
        <v>527</v>
      </c>
    </row>
    <row r="298" spans="2:65" s="1" customFormat="1" x14ac:dyDescent="0.2">
      <c r="B298" s="29"/>
      <c r="D298" s="265" t="s">
        <v>140</v>
      </c>
      <c r="F298" s="266" t="s">
        <v>528</v>
      </c>
      <c r="L298" s="29"/>
      <c r="M298" s="127"/>
      <c r="T298" s="50"/>
      <c r="AT298" s="18" t="s">
        <v>140</v>
      </c>
      <c r="AU298" s="18" t="s">
        <v>83</v>
      </c>
    </row>
    <row r="299" spans="2:65" s="12" customFormat="1" x14ac:dyDescent="0.2">
      <c r="B299" s="128"/>
      <c r="D299" s="262" t="s">
        <v>142</v>
      </c>
      <c r="E299" s="129" t="s">
        <v>3</v>
      </c>
      <c r="F299" s="267" t="s">
        <v>523</v>
      </c>
      <c r="H299" s="129" t="s">
        <v>3</v>
      </c>
      <c r="L299" s="128"/>
      <c r="M299" s="130"/>
      <c r="T299" s="131"/>
      <c r="AT299" s="129" t="s">
        <v>142</v>
      </c>
      <c r="AU299" s="129" t="s">
        <v>83</v>
      </c>
      <c r="AV299" s="12" t="s">
        <v>81</v>
      </c>
      <c r="AW299" s="12" t="s">
        <v>34</v>
      </c>
      <c r="AX299" s="12" t="s">
        <v>74</v>
      </c>
      <c r="AY299" s="129" t="s">
        <v>130</v>
      </c>
    </row>
    <row r="300" spans="2:65" s="13" customFormat="1" x14ac:dyDescent="0.2">
      <c r="B300" s="132"/>
      <c r="D300" s="262" t="s">
        <v>142</v>
      </c>
      <c r="E300" s="133" t="s">
        <v>3</v>
      </c>
      <c r="F300" s="268" t="s">
        <v>312</v>
      </c>
      <c r="H300" s="269">
        <v>36.225000000000001</v>
      </c>
      <c r="L300" s="132"/>
      <c r="M300" s="134"/>
      <c r="T300" s="135"/>
      <c r="AT300" s="133" t="s">
        <v>142</v>
      </c>
      <c r="AU300" s="133" t="s">
        <v>83</v>
      </c>
      <c r="AV300" s="13" t="s">
        <v>83</v>
      </c>
      <c r="AW300" s="13" t="s">
        <v>34</v>
      </c>
      <c r="AX300" s="13" t="s">
        <v>74</v>
      </c>
      <c r="AY300" s="133" t="s">
        <v>130</v>
      </c>
    </row>
    <row r="301" spans="2:65" s="14" customFormat="1" x14ac:dyDescent="0.2">
      <c r="B301" s="136"/>
      <c r="D301" s="262" t="s">
        <v>142</v>
      </c>
      <c r="E301" s="137" t="s">
        <v>3</v>
      </c>
      <c r="F301" s="270" t="s">
        <v>145</v>
      </c>
      <c r="H301" s="271">
        <v>36.225000000000001</v>
      </c>
      <c r="L301" s="136"/>
      <c r="M301" s="138"/>
      <c r="T301" s="139"/>
      <c r="AT301" s="137" t="s">
        <v>142</v>
      </c>
      <c r="AU301" s="137" t="s">
        <v>83</v>
      </c>
      <c r="AV301" s="14" t="s">
        <v>138</v>
      </c>
      <c r="AW301" s="14" t="s">
        <v>34</v>
      </c>
      <c r="AX301" s="14" t="s">
        <v>81</v>
      </c>
      <c r="AY301" s="137" t="s">
        <v>130</v>
      </c>
    </row>
    <row r="302" spans="2:65" s="11" customFormat="1" ht="22.9" customHeight="1" x14ac:dyDescent="0.2">
      <c r="B302" s="110"/>
      <c r="D302" s="111" t="s">
        <v>73</v>
      </c>
      <c r="E302" s="118" t="s">
        <v>270</v>
      </c>
      <c r="F302" s="118" t="s">
        <v>271</v>
      </c>
      <c r="J302" s="280">
        <f>BK302</f>
        <v>0</v>
      </c>
      <c r="L302" s="110"/>
      <c r="M302" s="113"/>
      <c r="P302" s="114">
        <f>SUM(P303:P310)</f>
        <v>0.93286200000000008</v>
      </c>
      <c r="R302" s="114">
        <f>SUM(R303:R310)</f>
        <v>2.96E-3</v>
      </c>
      <c r="T302" s="115">
        <f>SUM(T303:T310)</f>
        <v>0</v>
      </c>
      <c r="AR302" s="111" t="s">
        <v>83</v>
      </c>
      <c r="AT302" s="116" t="s">
        <v>73</v>
      </c>
      <c r="AU302" s="116" t="s">
        <v>81</v>
      </c>
      <c r="AY302" s="111" t="s">
        <v>130</v>
      </c>
      <c r="BK302" s="117">
        <f>SUM(BK303:BK310)</f>
        <v>0</v>
      </c>
    </row>
    <row r="303" spans="2:65" s="1" customFormat="1" ht="16.5" customHeight="1" x14ac:dyDescent="0.2">
      <c r="B303" s="119"/>
      <c r="C303" s="256" t="s">
        <v>529</v>
      </c>
      <c r="D303" s="256" t="s">
        <v>133</v>
      </c>
      <c r="E303" s="257" t="s">
        <v>530</v>
      </c>
      <c r="F303" s="258" t="s">
        <v>531</v>
      </c>
      <c r="G303" s="259" t="s">
        <v>178</v>
      </c>
      <c r="H303" s="260">
        <v>2</v>
      </c>
      <c r="I303" s="120">
        <v>0</v>
      </c>
      <c r="J303" s="261">
        <f>ROUND(I303*H303,2)</f>
        <v>0</v>
      </c>
      <c r="K303" s="258" t="s">
        <v>137</v>
      </c>
      <c r="L303" s="29"/>
      <c r="M303" s="121" t="s">
        <v>3</v>
      </c>
      <c r="N303" s="122" t="s">
        <v>45</v>
      </c>
      <c r="O303" s="123">
        <v>0.46500000000000002</v>
      </c>
      <c r="P303" s="123">
        <f>O303*H303</f>
        <v>0.93</v>
      </c>
      <c r="Q303" s="123">
        <v>1.48E-3</v>
      </c>
      <c r="R303" s="123">
        <f>Q303*H303</f>
        <v>2.96E-3</v>
      </c>
      <c r="S303" s="123">
        <v>0</v>
      </c>
      <c r="T303" s="124">
        <f>S303*H303</f>
        <v>0</v>
      </c>
      <c r="AR303" s="125" t="s">
        <v>240</v>
      </c>
      <c r="AT303" s="125" t="s">
        <v>133</v>
      </c>
      <c r="AU303" s="125" t="s">
        <v>83</v>
      </c>
      <c r="AY303" s="18" t="s">
        <v>130</v>
      </c>
      <c r="BE303" s="126">
        <f>IF(N303="základní",J303,0)</f>
        <v>0</v>
      </c>
      <c r="BF303" s="126">
        <f>IF(N303="snížená",J303,0)</f>
        <v>0</v>
      </c>
      <c r="BG303" s="126">
        <f>IF(N303="zákl. přenesená",J303,0)</f>
        <v>0</v>
      </c>
      <c r="BH303" s="126">
        <f>IF(N303="sníž. přenesená",J303,0)</f>
        <v>0</v>
      </c>
      <c r="BI303" s="126">
        <f>IF(N303="nulová",J303,0)</f>
        <v>0</v>
      </c>
      <c r="BJ303" s="18" t="s">
        <v>81</v>
      </c>
      <c r="BK303" s="126">
        <f>ROUND(I303*H303,2)</f>
        <v>0</v>
      </c>
      <c r="BL303" s="18" t="s">
        <v>240</v>
      </c>
      <c r="BM303" s="125" t="s">
        <v>532</v>
      </c>
    </row>
    <row r="304" spans="2:65" s="1" customFormat="1" x14ac:dyDescent="0.2">
      <c r="B304" s="29"/>
      <c r="D304" s="265" t="s">
        <v>140</v>
      </c>
      <c r="F304" s="266" t="s">
        <v>533</v>
      </c>
      <c r="L304" s="29"/>
      <c r="M304" s="127"/>
      <c r="T304" s="50"/>
      <c r="AT304" s="18" t="s">
        <v>140</v>
      </c>
      <c r="AU304" s="18" t="s">
        <v>83</v>
      </c>
    </row>
    <row r="305" spans="2:65" s="12" customFormat="1" x14ac:dyDescent="0.2">
      <c r="B305" s="128"/>
      <c r="D305" s="262" t="s">
        <v>142</v>
      </c>
      <c r="E305" s="129" t="s">
        <v>3</v>
      </c>
      <c r="F305" s="267" t="s">
        <v>534</v>
      </c>
      <c r="H305" s="129" t="s">
        <v>3</v>
      </c>
      <c r="L305" s="128"/>
      <c r="M305" s="130"/>
      <c r="T305" s="131"/>
      <c r="AT305" s="129" t="s">
        <v>142</v>
      </c>
      <c r="AU305" s="129" t="s">
        <v>83</v>
      </c>
      <c r="AV305" s="12" t="s">
        <v>81</v>
      </c>
      <c r="AW305" s="12" t="s">
        <v>34</v>
      </c>
      <c r="AX305" s="12" t="s">
        <v>74</v>
      </c>
      <c r="AY305" s="129" t="s">
        <v>130</v>
      </c>
    </row>
    <row r="306" spans="2:65" s="12" customFormat="1" x14ac:dyDescent="0.2">
      <c r="B306" s="128"/>
      <c r="D306" s="262" t="s">
        <v>142</v>
      </c>
      <c r="E306" s="129" t="s">
        <v>3</v>
      </c>
      <c r="F306" s="267" t="s">
        <v>157</v>
      </c>
      <c r="H306" s="129" t="s">
        <v>3</v>
      </c>
      <c r="L306" s="128"/>
      <c r="M306" s="130"/>
      <c r="T306" s="131"/>
      <c r="AT306" s="129" t="s">
        <v>142</v>
      </c>
      <c r="AU306" s="129" t="s">
        <v>83</v>
      </c>
      <c r="AV306" s="12" t="s">
        <v>81</v>
      </c>
      <c r="AW306" s="12" t="s">
        <v>34</v>
      </c>
      <c r="AX306" s="12" t="s">
        <v>74</v>
      </c>
      <c r="AY306" s="129" t="s">
        <v>130</v>
      </c>
    </row>
    <row r="307" spans="2:65" s="13" customFormat="1" x14ac:dyDescent="0.2">
      <c r="B307" s="132"/>
      <c r="D307" s="262" t="s">
        <v>142</v>
      </c>
      <c r="E307" s="133" t="s">
        <v>3</v>
      </c>
      <c r="F307" s="268" t="s">
        <v>83</v>
      </c>
      <c r="H307" s="269">
        <v>2</v>
      </c>
      <c r="L307" s="132"/>
      <c r="M307" s="134"/>
      <c r="T307" s="135"/>
      <c r="AT307" s="133" t="s">
        <v>142</v>
      </c>
      <c r="AU307" s="133" t="s">
        <v>83</v>
      </c>
      <c r="AV307" s="13" t="s">
        <v>83</v>
      </c>
      <c r="AW307" s="13" t="s">
        <v>34</v>
      </c>
      <c r="AX307" s="13" t="s">
        <v>74</v>
      </c>
      <c r="AY307" s="133" t="s">
        <v>130</v>
      </c>
    </row>
    <row r="308" spans="2:65" s="14" customFormat="1" x14ac:dyDescent="0.2">
      <c r="B308" s="136"/>
      <c r="D308" s="262" t="s">
        <v>142</v>
      </c>
      <c r="E308" s="137" t="s">
        <v>3</v>
      </c>
      <c r="F308" s="270" t="s">
        <v>145</v>
      </c>
      <c r="H308" s="271">
        <v>2</v>
      </c>
      <c r="L308" s="136"/>
      <c r="M308" s="138"/>
      <c r="T308" s="139"/>
      <c r="AT308" s="137" t="s">
        <v>142</v>
      </c>
      <c r="AU308" s="137" t="s">
        <v>83</v>
      </c>
      <c r="AV308" s="14" t="s">
        <v>138</v>
      </c>
      <c r="AW308" s="14" t="s">
        <v>34</v>
      </c>
      <c r="AX308" s="14" t="s">
        <v>81</v>
      </c>
      <c r="AY308" s="137" t="s">
        <v>130</v>
      </c>
    </row>
    <row r="309" spans="2:65" s="1" customFormat="1" ht="24.2" customHeight="1" x14ac:dyDescent="0.2">
      <c r="B309" s="119"/>
      <c r="C309" s="256" t="s">
        <v>535</v>
      </c>
      <c r="D309" s="256" t="s">
        <v>133</v>
      </c>
      <c r="E309" s="257" t="s">
        <v>536</v>
      </c>
      <c r="F309" s="258" t="s">
        <v>537</v>
      </c>
      <c r="G309" s="259" t="s">
        <v>227</v>
      </c>
      <c r="H309" s="260">
        <v>3.0000000000000001E-3</v>
      </c>
      <c r="I309" s="120">
        <v>0</v>
      </c>
      <c r="J309" s="261">
        <f>ROUND(I309*H309,2)</f>
        <v>0</v>
      </c>
      <c r="K309" s="258" t="s">
        <v>137</v>
      </c>
      <c r="L309" s="29"/>
      <c r="M309" s="121" t="s">
        <v>3</v>
      </c>
      <c r="N309" s="122" t="s">
        <v>45</v>
      </c>
      <c r="O309" s="123">
        <v>0.95399999999999996</v>
      </c>
      <c r="P309" s="123">
        <f>O309*H309</f>
        <v>2.862E-3</v>
      </c>
      <c r="Q309" s="123">
        <v>0</v>
      </c>
      <c r="R309" s="123">
        <f>Q309*H309</f>
        <v>0</v>
      </c>
      <c r="S309" s="123">
        <v>0</v>
      </c>
      <c r="T309" s="124">
        <f>S309*H309</f>
        <v>0</v>
      </c>
      <c r="AR309" s="125" t="s">
        <v>240</v>
      </c>
      <c r="AT309" s="125" t="s">
        <v>133</v>
      </c>
      <c r="AU309" s="125" t="s">
        <v>83</v>
      </c>
      <c r="AY309" s="18" t="s">
        <v>130</v>
      </c>
      <c r="BE309" s="126">
        <f>IF(N309="základní",J309,0)</f>
        <v>0</v>
      </c>
      <c r="BF309" s="126">
        <f>IF(N309="snížená",J309,0)</f>
        <v>0</v>
      </c>
      <c r="BG309" s="126">
        <f>IF(N309="zákl. přenesená",J309,0)</f>
        <v>0</v>
      </c>
      <c r="BH309" s="126">
        <f>IF(N309="sníž. přenesená",J309,0)</f>
        <v>0</v>
      </c>
      <c r="BI309" s="126">
        <f>IF(N309="nulová",J309,0)</f>
        <v>0</v>
      </c>
      <c r="BJ309" s="18" t="s">
        <v>81</v>
      </c>
      <c r="BK309" s="126">
        <f>ROUND(I309*H309,2)</f>
        <v>0</v>
      </c>
      <c r="BL309" s="18" t="s">
        <v>240</v>
      </c>
      <c r="BM309" s="125" t="s">
        <v>538</v>
      </c>
    </row>
    <row r="310" spans="2:65" s="1" customFormat="1" x14ac:dyDescent="0.2">
      <c r="B310" s="29"/>
      <c r="D310" s="265" t="s">
        <v>140</v>
      </c>
      <c r="F310" s="266" t="s">
        <v>539</v>
      </c>
      <c r="L310" s="29"/>
      <c r="M310" s="127"/>
      <c r="T310" s="50"/>
      <c r="AT310" s="18" t="s">
        <v>140</v>
      </c>
      <c r="AU310" s="18" t="s">
        <v>83</v>
      </c>
    </row>
    <row r="311" spans="2:65" s="11" customFormat="1" ht="22.9" customHeight="1" x14ac:dyDescent="0.2">
      <c r="B311" s="110"/>
      <c r="D311" s="111" t="s">
        <v>73</v>
      </c>
      <c r="E311" s="118" t="s">
        <v>540</v>
      </c>
      <c r="F311" s="118" t="s">
        <v>541</v>
      </c>
      <c r="J311" s="280">
        <f>BK311</f>
        <v>0</v>
      </c>
      <c r="L311" s="110"/>
      <c r="M311" s="113"/>
      <c r="P311" s="114">
        <f>SUM(P312:P350)</f>
        <v>98.026999999999987</v>
      </c>
      <c r="R311" s="114">
        <f>SUM(R312:R350)</f>
        <v>2.3597112399999998</v>
      </c>
      <c r="T311" s="115">
        <f>SUM(T312:T350)</f>
        <v>0</v>
      </c>
      <c r="AR311" s="111" t="s">
        <v>83</v>
      </c>
      <c r="AT311" s="116" t="s">
        <v>73</v>
      </c>
      <c r="AU311" s="116" t="s">
        <v>81</v>
      </c>
      <c r="AY311" s="111" t="s">
        <v>130</v>
      </c>
      <c r="BK311" s="117">
        <f>SUM(BK312:BK350)</f>
        <v>0</v>
      </c>
    </row>
    <row r="312" spans="2:65" s="1" customFormat="1" ht="21.75" customHeight="1" x14ac:dyDescent="0.2">
      <c r="B312" s="119"/>
      <c r="C312" s="256" t="s">
        <v>542</v>
      </c>
      <c r="D312" s="256" t="s">
        <v>133</v>
      </c>
      <c r="E312" s="257" t="s">
        <v>543</v>
      </c>
      <c r="F312" s="258" t="s">
        <v>544</v>
      </c>
      <c r="G312" s="259" t="s">
        <v>136</v>
      </c>
      <c r="H312" s="260">
        <v>3.8220000000000001</v>
      </c>
      <c r="I312" s="120">
        <v>0</v>
      </c>
      <c r="J312" s="261">
        <f>ROUND(I312*H312,2)</f>
        <v>0</v>
      </c>
      <c r="K312" s="258" t="s">
        <v>137</v>
      </c>
      <c r="L312" s="29"/>
      <c r="M312" s="121" t="s">
        <v>3</v>
      </c>
      <c r="N312" s="122" t="s">
        <v>45</v>
      </c>
      <c r="O312" s="123">
        <v>1.56</v>
      </c>
      <c r="P312" s="123">
        <f>O312*H312</f>
        <v>5.9623200000000001</v>
      </c>
      <c r="Q312" s="123">
        <v>1.2199999999999999E-3</v>
      </c>
      <c r="R312" s="123">
        <f>Q312*H312</f>
        <v>4.6628399999999997E-3</v>
      </c>
      <c r="S312" s="123">
        <v>0</v>
      </c>
      <c r="T312" s="124">
        <f>S312*H312</f>
        <v>0</v>
      </c>
      <c r="AR312" s="125" t="s">
        <v>240</v>
      </c>
      <c r="AT312" s="125" t="s">
        <v>133</v>
      </c>
      <c r="AU312" s="125" t="s">
        <v>83</v>
      </c>
      <c r="AY312" s="18" t="s">
        <v>130</v>
      </c>
      <c r="BE312" s="126">
        <f>IF(N312="základní",J312,0)</f>
        <v>0</v>
      </c>
      <c r="BF312" s="126">
        <f>IF(N312="snížená",J312,0)</f>
        <v>0</v>
      </c>
      <c r="BG312" s="126">
        <f>IF(N312="zákl. přenesená",J312,0)</f>
        <v>0</v>
      </c>
      <c r="BH312" s="126">
        <f>IF(N312="sníž. přenesená",J312,0)</f>
        <v>0</v>
      </c>
      <c r="BI312" s="126">
        <f>IF(N312="nulová",J312,0)</f>
        <v>0</v>
      </c>
      <c r="BJ312" s="18" t="s">
        <v>81</v>
      </c>
      <c r="BK312" s="126">
        <f>ROUND(I312*H312,2)</f>
        <v>0</v>
      </c>
      <c r="BL312" s="18" t="s">
        <v>240</v>
      </c>
      <c r="BM312" s="125" t="s">
        <v>545</v>
      </c>
    </row>
    <row r="313" spans="2:65" s="1" customFormat="1" x14ac:dyDescent="0.2">
      <c r="B313" s="29"/>
      <c r="D313" s="265" t="s">
        <v>140</v>
      </c>
      <c r="F313" s="266" t="s">
        <v>546</v>
      </c>
      <c r="L313" s="29"/>
      <c r="M313" s="127"/>
      <c r="T313" s="50"/>
      <c r="AT313" s="18" t="s">
        <v>140</v>
      </c>
      <c r="AU313" s="18" t="s">
        <v>83</v>
      </c>
    </row>
    <row r="314" spans="2:65" s="12" customFormat="1" x14ac:dyDescent="0.2">
      <c r="B314" s="128"/>
      <c r="D314" s="262" t="s">
        <v>142</v>
      </c>
      <c r="E314" s="129" t="s">
        <v>3</v>
      </c>
      <c r="F314" s="267" t="s">
        <v>547</v>
      </c>
      <c r="H314" s="129" t="s">
        <v>3</v>
      </c>
      <c r="L314" s="128"/>
      <c r="M314" s="130"/>
      <c r="T314" s="131"/>
      <c r="AT314" s="129" t="s">
        <v>142</v>
      </c>
      <c r="AU314" s="129" t="s">
        <v>83</v>
      </c>
      <c r="AV314" s="12" t="s">
        <v>81</v>
      </c>
      <c r="AW314" s="12" t="s">
        <v>34</v>
      </c>
      <c r="AX314" s="12" t="s">
        <v>74</v>
      </c>
      <c r="AY314" s="129" t="s">
        <v>130</v>
      </c>
    </row>
    <row r="315" spans="2:65" s="13" customFormat="1" x14ac:dyDescent="0.2">
      <c r="B315" s="132"/>
      <c r="D315" s="262" t="s">
        <v>142</v>
      </c>
      <c r="E315" s="133" t="s">
        <v>3</v>
      </c>
      <c r="F315" s="268" t="s">
        <v>318</v>
      </c>
      <c r="H315" s="269">
        <v>2.52</v>
      </c>
      <c r="L315" s="132"/>
      <c r="M315" s="134"/>
      <c r="T315" s="135"/>
      <c r="AT315" s="133" t="s">
        <v>142</v>
      </c>
      <c r="AU315" s="133" t="s">
        <v>83</v>
      </c>
      <c r="AV315" s="13" t="s">
        <v>83</v>
      </c>
      <c r="AW315" s="13" t="s">
        <v>34</v>
      </c>
      <c r="AX315" s="13" t="s">
        <v>74</v>
      </c>
      <c r="AY315" s="133" t="s">
        <v>130</v>
      </c>
    </row>
    <row r="316" spans="2:65" s="13" customFormat="1" x14ac:dyDescent="0.2">
      <c r="B316" s="132"/>
      <c r="D316" s="262" t="s">
        <v>142</v>
      </c>
      <c r="E316" s="133" t="s">
        <v>3</v>
      </c>
      <c r="F316" s="268" t="s">
        <v>316</v>
      </c>
      <c r="H316" s="269">
        <v>1.302</v>
      </c>
      <c r="L316" s="132"/>
      <c r="M316" s="134"/>
      <c r="T316" s="135"/>
      <c r="AT316" s="133" t="s">
        <v>142</v>
      </c>
      <c r="AU316" s="133" t="s">
        <v>83</v>
      </c>
      <c r="AV316" s="13" t="s">
        <v>83</v>
      </c>
      <c r="AW316" s="13" t="s">
        <v>34</v>
      </c>
      <c r="AX316" s="13" t="s">
        <v>74</v>
      </c>
      <c r="AY316" s="133" t="s">
        <v>130</v>
      </c>
    </row>
    <row r="317" spans="2:65" s="14" customFormat="1" x14ac:dyDescent="0.2">
      <c r="B317" s="136"/>
      <c r="D317" s="262" t="s">
        <v>142</v>
      </c>
      <c r="E317" s="137" t="s">
        <v>3</v>
      </c>
      <c r="F317" s="270" t="s">
        <v>145</v>
      </c>
      <c r="H317" s="271">
        <v>3.8220000000000001</v>
      </c>
      <c r="L317" s="136"/>
      <c r="M317" s="138"/>
      <c r="T317" s="139"/>
      <c r="AT317" s="137" t="s">
        <v>142</v>
      </c>
      <c r="AU317" s="137" t="s">
        <v>83</v>
      </c>
      <c r="AV317" s="14" t="s">
        <v>138</v>
      </c>
      <c r="AW317" s="14" t="s">
        <v>34</v>
      </c>
      <c r="AX317" s="14" t="s">
        <v>81</v>
      </c>
      <c r="AY317" s="137" t="s">
        <v>130</v>
      </c>
    </row>
    <row r="318" spans="2:65" s="1" customFormat="1" ht="16.5" customHeight="1" x14ac:dyDescent="0.2">
      <c r="B318" s="119"/>
      <c r="C318" s="256" t="s">
        <v>548</v>
      </c>
      <c r="D318" s="256" t="s">
        <v>133</v>
      </c>
      <c r="E318" s="257" t="s">
        <v>549</v>
      </c>
      <c r="F318" s="258" t="s">
        <v>550</v>
      </c>
      <c r="G318" s="259" t="s">
        <v>153</v>
      </c>
      <c r="H318" s="260">
        <v>63</v>
      </c>
      <c r="I318" s="120">
        <v>0</v>
      </c>
      <c r="J318" s="261">
        <f>ROUND(I318*H318,2)</f>
        <v>0</v>
      </c>
      <c r="K318" s="258" t="s">
        <v>137</v>
      </c>
      <c r="L318" s="29"/>
      <c r="M318" s="121" t="s">
        <v>3</v>
      </c>
      <c r="N318" s="122" t="s">
        <v>45</v>
      </c>
      <c r="O318" s="123">
        <v>0.28699999999999998</v>
      </c>
      <c r="P318" s="123">
        <f>O318*H318</f>
        <v>18.081</v>
      </c>
      <c r="Q318" s="123">
        <v>0</v>
      </c>
      <c r="R318" s="123">
        <f>Q318*H318</f>
        <v>0</v>
      </c>
      <c r="S318" s="123">
        <v>0</v>
      </c>
      <c r="T318" s="124">
        <f>S318*H318</f>
        <v>0</v>
      </c>
      <c r="AR318" s="125" t="s">
        <v>240</v>
      </c>
      <c r="AT318" s="125" t="s">
        <v>133</v>
      </c>
      <c r="AU318" s="125" t="s">
        <v>83</v>
      </c>
      <c r="AY318" s="18" t="s">
        <v>130</v>
      </c>
      <c r="BE318" s="126">
        <f>IF(N318="základní",J318,0)</f>
        <v>0</v>
      </c>
      <c r="BF318" s="126">
        <f>IF(N318="snížená",J318,0)</f>
        <v>0</v>
      </c>
      <c r="BG318" s="126">
        <f>IF(N318="zákl. přenesená",J318,0)</f>
        <v>0</v>
      </c>
      <c r="BH318" s="126">
        <f>IF(N318="sníž. přenesená",J318,0)</f>
        <v>0</v>
      </c>
      <c r="BI318" s="126">
        <f>IF(N318="nulová",J318,0)</f>
        <v>0</v>
      </c>
      <c r="BJ318" s="18" t="s">
        <v>81</v>
      </c>
      <c r="BK318" s="126">
        <f>ROUND(I318*H318,2)</f>
        <v>0</v>
      </c>
      <c r="BL318" s="18" t="s">
        <v>240</v>
      </c>
      <c r="BM318" s="125" t="s">
        <v>551</v>
      </c>
    </row>
    <row r="319" spans="2:65" s="1" customFormat="1" x14ac:dyDescent="0.2">
      <c r="B319" s="29"/>
      <c r="D319" s="265" t="s">
        <v>140</v>
      </c>
      <c r="F319" s="266" t="s">
        <v>552</v>
      </c>
      <c r="L319" s="29"/>
      <c r="M319" s="127"/>
      <c r="T319" s="50"/>
      <c r="AT319" s="18" t="s">
        <v>140</v>
      </c>
      <c r="AU319" s="18" t="s">
        <v>83</v>
      </c>
    </row>
    <row r="320" spans="2:65" s="12" customFormat="1" x14ac:dyDescent="0.2">
      <c r="B320" s="128"/>
      <c r="D320" s="262" t="s">
        <v>142</v>
      </c>
      <c r="E320" s="129" t="s">
        <v>3</v>
      </c>
      <c r="F320" s="267" t="s">
        <v>553</v>
      </c>
      <c r="H320" s="129" t="s">
        <v>3</v>
      </c>
      <c r="L320" s="128"/>
      <c r="M320" s="130"/>
      <c r="T320" s="131"/>
      <c r="AT320" s="129" t="s">
        <v>142</v>
      </c>
      <c r="AU320" s="129" t="s">
        <v>83</v>
      </c>
      <c r="AV320" s="12" t="s">
        <v>81</v>
      </c>
      <c r="AW320" s="12" t="s">
        <v>34</v>
      </c>
      <c r="AX320" s="12" t="s">
        <v>74</v>
      </c>
      <c r="AY320" s="129" t="s">
        <v>130</v>
      </c>
    </row>
    <row r="321" spans="2:65" s="13" customFormat="1" x14ac:dyDescent="0.2">
      <c r="B321" s="132"/>
      <c r="D321" s="262" t="s">
        <v>142</v>
      </c>
      <c r="E321" s="133" t="s">
        <v>3</v>
      </c>
      <c r="F321" s="268" t="s">
        <v>554</v>
      </c>
      <c r="H321" s="269">
        <v>63</v>
      </c>
      <c r="L321" s="132"/>
      <c r="M321" s="134"/>
      <c r="T321" s="135"/>
      <c r="AT321" s="133" t="s">
        <v>142</v>
      </c>
      <c r="AU321" s="133" t="s">
        <v>83</v>
      </c>
      <c r="AV321" s="13" t="s">
        <v>83</v>
      </c>
      <c r="AW321" s="13" t="s">
        <v>34</v>
      </c>
      <c r="AX321" s="13" t="s">
        <v>74</v>
      </c>
      <c r="AY321" s="133" t="s">
        <v>130</v>
      </c>
    </row>
    <row r="322" spans="2:65" s="14" customFormat="1" x14ac:dyDescent="0.2">
      <c r="B322" s="136"/>
      <c r="D322" s="262" t="s">
        <v>142</v>
      </c>
      <c r="E322" s="137" t="s">
        <v>3</v>
      </c>
      <c r="F322" s="270" t="s">
        <v>145</v>
      </c>
      <c r="H322" s="271">
        <v>63</v>
      </c>
      <c r="L322" s="136"/>
      <c r="M322" s="138"/>
      <c r="T322" s="139"/>
      <c r="AT322" s="137" t="s">
        <v>142</v>
      </c>
      <c r="AU322" s="137" t="s">
        <v>83</v>
      </c>
      <c r="AV322" s="14" t="s">
        <v>138</v>
      </c>
      <c r="AW322" s="14" t="s">
        <v>34</v>
      </c>
      <c r="AX322" s="14" t="s">
        <v>81</v>
      </c>
      <c r="AY322" s="137" t="s">
        <v>130</v>
      </c>
    </row>
    <row r="323" spans="2:65" s="1" customFormat="1" ht="16.5" customHeight="1" x14ac:dyDescent="0.2">
      <c r="B323" s="119"/>
      <c r="C323" s="274" t="s">
        <v>555</v>
      </c>
      <c r="D323" s="274" t="s">
        <v>487</v>
      </c>
      <c r="E323" s="275" t="s">
        <v>556</v>
      </c>
      <c r="F323" s="276" t="s">
        <v>557</v>
      </c>
      <c r="G323" s="277" t="s">
        <v>136</v>
      </c>
      <c r="H323" s="278">
        <v>2.7719999999999998</v>
      </c>
      <c r="I323" s="148">
        <v>0</v>
      </c>
      <c r="J323" s="281">
        <f>ROUND(I323*H323,2)</f>
        <v>0</v>
      </c>
      <c r="K323" s="276" t="s">
        <v>137</v>
      </c>
      <c r="L323" s="149"/>
      <c r="M323" s="150" t="s">
        <v>3</v>
      </c>
      <c r="N323" s="151" t="s">
        <v>45</v>
      </c>
      <c r="O323" s="123">
        <v>0</v>
      </c>
      <c r="P323" s="123">
        <f>O323*H323</f>
        <v>0</v>
      </c>
      <c r="Q323" s="123">
        <v>0.55000000000000004</v>
      </c>
      <c r="R323" s="123">
        <f>Q323*H323</f>
        <v>1.5246</v>
      </c>
      <c r="S323" s="123">
        <v>0</v>
      </c>
      <c r="T323" s="124">
        <f>S323*H323</f>
        <v>0</v>
      </c>
      <c r="AR323" s="125" t="s">
        <v>486</v>
      </c>
      <c r="AT323" s="125" t="s">
        <v>487</v>
      </c>
      <c r="AU323" s="125" t="s">
        <v>83</v>
      </c>
      <c r="AY323" s="18" t="s">
        <v>130</v>
      </c>
      <c r="BE323" s="126">
        <f>IF(N323="základní",J323,0)</f>
        <v>0</v>
      </c>
      <c r="BF323" s="126">
        <f>IF(N323="snížená",J323,0)</f>
        <v>0</v>
      </c>
      <c r="BG323" s="126">
        <f>IF(N323="zákl. přenesená",J323,0)</f>
        <v>0</v>
      </c>
      <c r="BH323" s="126">
        <f>IF(N323="sníž. přenesená",J323,0)</f>
        <v>0</v>
      </c>
      <c r="BI323" s="126">
        <f>IF(N323="nulová",J323,0)</f>
        <v>0</v>
      </c>
      <c r="BJ323" s="18" t="s">
        <v>81</v>
      </c>
      <c r="BK323" s="126">
        <f>ROUND(I323*H323,2)</f>
        <v>0</v>
      </c>
      <c r="BL323" s="18" t="s">
        <v>240</v>
      </c>
      <c r="BM323" s="125" t="s">
        <v>558</v>
      </c>
    </row>
    <row r="324" spans="2:65" s="12" customFormat="1" x14ac:dyDescent="0.2">
      <c r="B324" s="128"/>
      <c r="D324" s="262" t="s">
        <v>142</v>
      </c>
      <c r="E324" s="129" t="s">
        <v>3</v>
      </c>
      <c r="F324" s="267" t="s">
        <v>559</v>
      </c>
      <c r="H324" s="129" t="s">
        <v>3</v>
      </c>
      <c r="L324" s="128"/>
      <c r="M324" s="130"/>
      <c r="T324" s="131"/>
      <c r="AT324" s="129" t="s">
        <v>142</v>
      </c>
      <c r="AU324" s="129" t="s">
        <v>83</v>
      </c>
      <c r="AV324" s="12" t="s">
        <v>81</v>
      </c>
      <c r="AW324" s="12" t="s">
        <v>34</v>
      </c>
      <c r="AX324" s="12" t="s">
        <v>74</v>
      </c>
      <c r="AY324" s="129" t="s">
        <v>130</v>
      </c>
    </row>
    <row r="325" spans="2:65" s="13" customFormat="1" x14ac:dyDescent="0.2">
      <c r="B325" s="132"/>
      <c r="D325" s="262" t="s">
        <v>142</v>
      </c>
      <c r="E325" s="133" t="s">
        <v>3</v>
      </c>
      <c r="F325" s="268" t="s">
        <v>560</v>
      </c>
      <c r="H325" s="269">
        <v>2.52</v>
      </c>
      <c r="L325" s="132"/>
      <c r="M325" s="134"/>
      <c r="T325" s="135"/>
      <c r="AT325" s="133" t="s">
        <v>142</v>
      </c>
      <c r="AU325" s="133" t="s">
        <v>83</v>
      </c>
      <c r="AV325" s="13" t="s">
        <v>83</v>
      </c>
      <c r="AW325" s="13" t="s">
        <v>34</v>
      </c>
      <c r="AX325" s="13" t="s">
        <v>74</v>
      </c>
      <c r="AY325" s="133" t="s">
        <v>130</v>
      </c>
    </row>
    <row r="326" spans="2:65" s="15" customFormat="1" x14ac:dyDescent="0.2">
      <c r="B326" s="140"/>
      <c r="D326" s="262" t="s">
        <v>142</v>
      </c>
      <c r="E326" s="141" t="s">
        <v>318</v>
      </c>
      <c r="F326" s="272" t="s">
        <v>159</v>
      </c>
      <c r="H326" s="273">
        <v>2.52</v>
      </c>
      <c r="L326" s="140"/>
      <c r="M326" s="142"/>
      <c r="T326" s="143"/>
      <c r="AT326" s="141" t="s">
        <v>142</v>
      </c>
      <c r="AU326" s="141" t="s">
        <v>83</v>
      </c>
      <c r="AV326" s="15" t="s">
        <v>150</v>
      </c>
      <c r="AW326" s="15" t="s">
        <v>34</v>
      </c>
      <c r="AX326" s="15" t="s">
        <v>74</v>
      </c>
      <c r="AY326" s="141" t="s">
        <v>130</v>
      </c>
    </row>
    <row r="327" spans="2:65" s="14" customFormat="1" x14ac:dyDescent="0.2">
      <c r="B327" s="136"/>
      <c r="D327" s="262" t="s">
        <v>142</v>
      </c>
      <c r="E327" s="137" t="s">
        <v>3</v>
      </c>
      <c r="F327" s="270" t="s">
        <v>145</v>
      </c>
      <c r="H327" s="271">
        <v>2.52</v>
      </c>
      <c r="L327" s="136"/>
      <c r="M327" s="138"/>
      <c r="T327" s="139"/>
      <c r="AT327" s="137" t="s">
        <v>142</v>
      </c>
      <c r="AU327" s="137" t="s">
        <v>83</v>
      </c>
      <c r="AV327" s="14" t="s">
        <v>138</v>
      </c>
      <c r="AW327" s="14" t="s">
        <v>34</v>
      </c>
      <c r="AX327" s="14" t="s">
        <v>81</v>
      </c>
      <c r="AY327" s="137" t="s">
        <v>130</v>
      </c>
    </row>
    <row r="328" spans="2:65" s="13" customFormat="1" x14ac:dyDescent="0.2">
      <c r="B328" s="132"/>
      <c r="D328" s="262" t="s">
        <v>142</v>
      </c>
      <c r="F328" s="268" t="s">
        <v>561</v>
      </c>
      <c r="H328" s="269">
        <v>2.7719999999999998</v>
      </c>
      <c r="L328" s="132"/>
      <c r="M328" s="134"/>
      <c r="T328" s="135"/>
      <c r="AT328" s="133" t="s">
        <v>142</v>
      </c>
      <c r="AU328" s="133" t="s">
        <v>83</v>
      </c>
      <c r="AV328" s="13" t="s">
        <v>83</v>
      </c>
      <c r="AW328" s="13" t="s">
        <v>4</v>
      </c>
      <c r="AX328" s="13" t="s">
        <v>81</v>
      </c>
      <c r="AY328" s="133" t="s">
        <v>130</v>
      </c>
    </row>
    <row r="329" spans="2:65" s="1" customFormat="1" ht="16.5" customHeight="1" x14ac:dyDescent="0.2">
      <c r="B329" s="119"/>
      <c r="C329" s="256" t="s">
        <v>562</v>
      </c>
      <c r="D329" s="256" t="s">
        <v>133</v>
      </c>
      <c r="E329" s="257" t="s">
        <v>563</v>
      </c>
      <c r="F329" s="258" t="s">
        <v>564</v>
      </c>
      <c r="G329" s="259" t="s">
        <v>153</v>
      </c>
      <c r="H329" s="260">
        <v>63</v>
      </c>
      <c r="I329" s="120">
        <v>0</v>
      </c>
      <c r="J329" s="261">
        <f>ROUND(I329*H329,2)</f>
        <v>0</v>
      </c>
      <c r="K329" s="258" t="s">
        <v>137</v>
      </c>
      <c r="L329" s="29"/>
      <c r="M329" s="121" t="s">
        <v>3</v>
      </c>
      <c r="N329" s="122" t="s">
        <v>45</v>
      </c>
      <c r="O329" s="123">
        <v>0</v>
      </c>
      <c r="P329" s="123">
        <f>O329*H329</f>
        <v>0</v>
      </c>
      <c r="Q329" s="123">
        <v>1.8000000000000001E-4</v>
      </c>
      <c r="R329" s="123">
        <f>Q329*H329</f>
        <v>1.1340000000000001E-2</v>
      </c>
      <c r="S329" s="123">
        <v>0</v>
      </c>
      <c r="T329" s="124">
        <f>S329*H329</f>
        <v>0</v>
      </c>
      <c r="AR329" s="125" t="s">
        <v>240</v>
      </c>
      <c r="AT329" s="125" t="s">
        <v>133</v>
      </c>
      <c r="AU329" s="125" t="s">
        <v>83</v>
      </c>
      <c r="AY329" s="18" t="s">
        <v>130</v>
      </c>
      <c r="BE329" s="126">
        <f>IF(N329="základní",J329,0)</f>
        <v>0</v>
      </c>
      <c r="BF329" s="126">
        <f>IF(N329="snížená",J329,0)</f>
        <v>0</v>
      </c>
      <c r="BG329" s="126">
        <f>IF(N329="zákl. přenesená",J329,0)</f>
        <v>0</v>
      </c>
      <c r="BH329" s="126">
        <f>IF(N329="sníž. přenesená",J329,0)</f>
        <v>0</v>
      </c>
      <c r="BI329" s="126">
        <f>IF(N329="nulová",J329,0)</f>
        <v>0</v>
      </c>
      <c r="BJ329" s="18" t="s">
        <v>81</v>
      </c>
      <c r="BK329" s="126">
        <f>ROUND(I329*H329,2)</f>
        <v>0</v>
      </c>
      <c r="BL329" s="18" t="s">
        <v>240</v>
      </c>
      <c r="BM329" s="125" t="s">
        <v>565</v>
      </c>
    </row>
    <row r="330" spans="2:65" s="1" customFormat="1" x14ac:dyDescent="0.2">
      <c r="B330" s="29"/>
      <c r="D330" s="265" t="s">
        <v>140</v>
      </c>
      <c r="F330" s="266" t="s">
        <v>566</v>
      </c>
      <c r="L330" s="29"/>
      <c r="M330" s="127"/>
      <c r="T330" s="50"/>
      <c r="AT330" s="18" t="s">
        <v>140</v>
      </c>
      <c r="AU330" s="18" t="s">
        <v>83</v>
      </c>
    </row>
    <row r="331" spans="2:65" s="1" customFormat="1" ht="24.2" customHeight="1" x14ac:dyDescent="0.2">
      <c r="B331" s="119"/>
      <c r="C331" s="256" t="s">
        <v>567</v>
      </c>
      <c r="D331" s="256" t="s">
        <v>133</v>
      </c>
      <c r="E331" s="257" t="s">
        <v>568</v>
      </c>
      <c r="F331" s="258" t="s">
        <v>569</v>
      </c>
      <c r="G331" s="259" t="s">
        <v>162</v>
      </c>
      <c r="H331" s="260">
        <v>130.19999999999999</v>
      </c>
      <c r="I331" s="120">
        <v>0</v>
      </c>
      <c r="J331" s="261">
        <f>ROUND(I331*H331,2)</f>
        <v>0</v>
      </c>
      <c r="K331" s="258" t="s">
        <v>137</v>
      </c>
      <c r="L331" s="29"/>
      <c r="M331" s="121" t="s">
        <v>3</v>
      </c>
      <c r="N331" s="122" t="s">
        <v>45</v>
      </c>
      <c r="O331" s="123">
        <v>0.36</v>
      </c>
      <c r="P331" s="123">
        <f>O331*H331</f>
        <v>46.871999999999993</v>
      </c>
      <c r="Q331" s="123">
        <v>0</v>
      </c>
      <c r="R331" s="123">
        <f>Q331*H331</f>
        <v>0</v>
      </c>
      <c r="S331" s="123">
        <v>0</v>
      </c>
      <c r="T331" s="124">
        <f>S331*H331</f>
        <v>0</v>
      </c>
      <c r="AR331" s="125" t="s">
        <v>240</v>
      </c>
      <c r="AT331" s="125" t="s">
        <v>133</v>
      </c>
      <c r="AU331" s="125" t="s">
        <v>83</v>
      </c>
      <c r="AY331" s="18" t="s">
        <v>130</v>
      </c>
      <c r="BE331" s="126">
        <f>IF(N331="základní",J331,0)</f>
        <v>0</v>
      </c>
      <c r="BF331" s="126">
        <f>IF(N331="snížená",J331,0)</f>
        <v>0</v>
      </c>
      <c r="BG331" s="126">
        <f>IF(N331="zákl. přenesená",J331,0)</f>
        <v>0</v>
      </c>
      <c r="BH331" s="126">
        <f>IF(N331="sníž. přenesená",J331,0)</f>
        <v>0</v>
      </c>
      <c r="BI331" s="126">
        <f>IF(N331="nulová",J331,0)</f>
        <v>0</v>
      </c>
      <c r="BJ331" s="18" t="s">
        <v>81</v>
      </c>
      <c r="BK331" s="126">
        <f>ROUND(I331*H331,2)</f>
        <v>0</v>
      </c>
      <c r="BL331" s="18" t="s">
        <v>240</v>
      </c>
      <c r="BM331" s="125" t="s">
        <v>570</v>
      </c>
    </row>
    <row r="332" spans="2:65" s="1" customFormat="1" x14ac:dyDescent="0.2">
      <c r="B332" s="29"/>
      <c r="D332" s="265" t="s">
        <v>140</v>
      </c>
      <c r="F332" s="266" t="s">
        <v>571</v>
      </c>
      <c r="L332" s="29"/>
      <c r="M332" s="127"/>
      <c r="T332" s="50"/>
      <c r="AT332" s="18" t="s">
        <v>140</v>
      </c>
      <c r="AU332" s="18" t="s">
        <v>83</v>
      </c>
    </row>
    <row r="333" spans="2:65" s="12" customFormat="1" x14ac:dyDescent="0.2">
      <c r="B333" s="128"/>
      <c r="D333" s="262" t="s">
        <v>142</v>
      </c>
      <c r="E333" s="129" t="s">
        <v>3</v>
      </c>
      <c r="F333" s="267" t="s">
        <v>572</v>
      </c>
      <c r="H333" s="129" t="s">
        <v>3</v>
      </c>
      <c r="L333" s="128"/>
      <c r="M333" s="130"/>
      <c r="T333" s="131"/>
      <c r="AT333" s="129" t="s">
        <v>142</v>
      </c>
      <c r="AU333" s="129" t="s">
        <v>83</v>
      </c>
      <c r="AV333" s="12" t="s">
        <v>81</v>
      </c>
      <c r="AW333" s="12" t="s">
        <v>34</v>
      </c>
      <c r="AX333" s="12" t="s">
        <v>74</v>
      </c>
      <c r="AY333" s="129" t="s">
        <v>130</v>
      </c>
    </row>
    <row r="334" spans="2:65" s="12" customFormat="1" x14ac:dyDescent="0.2">
      <c r="B334" s="128"/>
      <c r="D334" s="262" t="s">
        <v>142</v>
      </c>
      <c r="E334" s="129" t="s">
        <v>3</v>
      </c>
      <c r="F334" s="267" t="s">
        <v>268</v>
      </c>
      <c r="H334" s="129" t="s">
        <v>3</v>
      </c>
      <c r="L334" s="128"/>
      <c r="M334" s="130"/>
      <c r="T334" s="131"/>
      <c r="AT334" s="129" t="s">
        <v>142</v>
      </c>
      <c r="AU334" s="129" t="s">
        <v>83</v>
      </c>
      <c r="AV334" s="12" t="s">
        <v>81</v>
      </c>
      <c r="AW334" s="12" t="s">
        <v>34</v>
      </c>
      <c r="AX334" s="12" t="s">
        <v>74</v>
      </c>
      <c r="AY334" s="129" t="s">
        <v>130</v>
      </c>
    </row>
    <row r="335" spans="2:65" s="13" customFormat="1" x14ac:dyDescent="0.2">
      <c r="B335" s="132"/>
      <c r="D335" s="262" t="s">
        <v>142</v>
      </c>
      <c r="E335" s="133" t="s">
        <v>3</v>
      </c>
      <c r="F335" s="268" t="s">
        <v>573</v>
      </c>
      <c r="H335" s="269">
        <v>130.19999999999999</v>
      </c>
      <c r="L335" s="132"/>
      <c r="M335" s="134"/>
      <c r="T335" s="135"/>
      <c r="AT335" s="133" t="s">
        <v>142</v>
      </c>
      <c r="AU335" s="133" t="s">
        <v>83</v>
      </c>
      <c r="AV335" s="13" t="s">
        <v>83</v>
      </c>
      <c r="AW335" s="13" t="s">
        <v>34</v>
      </c>
      <c r="AX335" s="13" t="s">
        <v>74</v>
      </c>
      <c r="AY335" s="133" t="s">
        <v>130</v>
      </c>
    </row>
    <row r="336" spans="2:65" s="14" customFormat="1" x14ac:dyDescent="0.2">
      <c r="B336" s="136"/>
      <c r="D336" s="262" t="s">
        <v>142</v>
      </c>
      <c r="E336" s="137" t="s">
        <v>3</v>
      </c>
      <c r="F336" s="270" t="s">
        <v>145</v>
      </c>
      <c r="H336" s="271">
        <v>130.19999999999999</v>
      </c>
      <c r="L336" s="136"/>
      <c r="M336" s="138"/>
      <c r="T336" s="139"/>
      <c r="AT336" s="137" t="s">
        <v>142</v>
      </c>
      <c r="AU336" s="137" t="s">
        <v>83</v>
      </c>
      <c r="AV336" s="14" t="s">
        <v>138</v>
      </c>
      <c r="AW336" s="14" t="s">
        <v>34</v>
      </c>
      <c r="AX336" s="14" t="s">
        <v>81</v>
      </c>
      <c r="AY336" s="137" t="s">
        <v>130</v>
      </c>
    </row>
    <row r="337" spans="2:65" s="1" customFormat="1" ht="16.5" customHeight="1" x14ac:dyDescent="0.2">
      <c r="B337" s="119"/>
      <c r="C337" s="274" t="s">
        <v>574</v>
      </c>
      <c r="D337" s="274" t="s">
        <v>487</v>
      </c>
      <c r="E337" s="275" t="s">
        <v>575</v>
      </c>
      <c r="F337" s="276" t="s">
        <v>576</v>
      </c>
      <c r="G337" s="277" t="s">
        <v>136</v>
      </c>
      <c r="H337" s="278">
        <v>1.4319999999999999</v>
      </c>
      <c r="I337" s="148">
        <v>0</v>
      </c>
      <c r="J337" s="281">
        <f>ROUND(I337*H337,2)</f>
        <v>0</v>
      </c>
      <c r="K337" s="276" t="s">
        <v>137</v>
      </c>
      <c r="L337" s="149"/>
      <c r="M337" s="150" t="s">
        <v>3</v>
      </c>
      <c r="N337" s="151" t="s">
        <v>45</v>
      </c>
      <c r="O337" s="123">
        <v>0</v>
      </c>
      <c r="P337" s="123">
        <f>O337*H337</f>
        <v>0</v>
      </c>
      <c r="Q337" s="123">
        <v>0.55000000000000004</v>
      </c>
      <c r="R337" s="123">
        <f>Q337*H337</f>
        <v>0.78760000000000008</v>
      </c>
      <c r="S337" s="123">
        <v>0</v>
      </c>
      <c r="T337" s="124">
        <f>S337*H337</f>
        <v>0</v>
      </c>
      <c r="AR337" s="125" t="s">
        <v>486</v>
      </c>
      <c r="AT337" s="125" t="s">
        <v>487</v>
      </c>
      <c r="AU337" s="125" t="s">
        <v>83</v>
      </c>
      <c r="AY337" s="18" t="s">
        <v>130</v>
      </c>
      <c r="BE337" s="126">
        <f>IF(N337="základní",J337,0)</f>
        <v>0</v>
      </c>
      <c r="BF337" s="126">
        <f>IF(N337="snížená",J337,0)</f>
        <v>0</v>
      </c>
      <c r="BG337" s="126">
        <f>IF(N337="zákl. přenesená",J337,0)</f>
        <v>0</v>
      </c>
      <c r="BH337" s="126">
        <f>IF(N337="sníž. přenesená",J337,0)</f>
        <v>0</v>
      </c>
      <c r="BI337" s="126">
        <f>IF(N337="nulová",J337,0)</f>
        <v>0</v>
      </c>
      <c r="BJ337" s="18" t="s">
        <v>81</v>
      </c>
      <c r="BK337" s="126">
        <f>ROUND(I337*H337,2)</f>
        <v>0</v>
      </c>
      <c r="BL337" s="18" t="s">
        <v>240</v>
      </c>
      <c r="BM337" s="125" t="s">
        <v>577</v>
      </c>
    </row>
    <row r="338" spans="2:65" s="12" customFormat="1" x14ac:dyDescent="0.2">
      <c r="B338" s="128"/>
      <c r="D338" s="262" t="s">
        <v>142</v>
      </c>
      <c r="E338" s="129" t="s">
        <v>3</v>
      </c>
      <c r="F338" s="267" t="s">
        <v>578</v>
      </c>
      <c r="H338" s="129" t="s">
        <v>3</v>
      </c>
      <c r="L338" s="128"/>
      <c r="M338" s="130"/>
      <c r="T338" s="131"/>
      <c r="AT338" s="129" t="s">
        <v>142</v>
      </c>
      <c r="AU338" s="129" t="s">
        <v>83</v>
      </c>
      <c r="AV338" s="12" t="s">
        <v>81</v>
      </c>
      <c r="AW338" s="12" t="s">
        <v>34</v>
      </c>
      <c r="AX338" s="12" t="s">
        <v>74</v>
      </c>
      <c r="AY338" s="129" t="s">
        <v>130</v>
      </c>
    </row>
    <row r="339" spans="2:65" s="12" customFormat="1" x14ac:dyDescent="0.2">
      <c r="B339" s="128"/>
      <c r="D339" s="262" t="s">
        <v>142</v>
      </c>
      <c r="E339" s="129" t="s">
        <v>3</v>
      </c>
      <c r="F339" s="267" t="s">
        <v>268</v>
      </c>
      <c r="H339" s="129" t="s">
        <v>3</v>
      </c>
      <c r="L339" s="128"/>
      <c r="M339" s="130"/>
      <c r="T339" s="131"/>
      <c r="AT339" s="129" t="s">
        <v>142</v>
      </c>
      <c r="AU339" s="129" t="s">
        <v>83</v>
      </c>
      <c r="AV339" s="12" t="s">
        <v>81</v>
      </c>
      <c r="AW339" s="12" t="s">
        <v>34</v>
      </c>
      <c r="AX339" s="12" t="s">
        <v>74</v>
      </c>
      <c r="AY339" s="129" t="s">
        <v>130</v>
      </c>
    </row>
    <row r="340" spans="2:65" s="13" customFormat="1" x14ac:dyDescent="0.2">
      <c r="B340" s="132"/>
      <c r="D340" s="262" t="s">
        <v>142</v>
      </c>
      <c r="E340" s="133" t="s">
        <v>3</v>
      </c>
      <c r="F340" s="268" t="s">
        <v>579</v>
      </c>
      <c r="H340" s="269">
        <v>1.302</v>
      </c>
      <c r="L340" s="132"/>
      <c r="M340" s="134"/>
      <c r="T340" s="135"/>
      <c r="AT340" s="133" t="s">
        <v>142</v>
      </c>
      <c r="AU340" s="133" t="s">
        <v>83</v>
      </c>
      <c r="AV340" s="13" t="s">
        <v>83</v>
      </c>
      <c r="AW340" s="13" t="s">
        <v>34</v>
      </c>
      <c r="AX340" s="13" t="s">
        <v>74</v>
      </c>
      <c r="AY340" s="133" t="s">
        <v>130</v>
      </c>
    </row>
    <row r="341" spans="2:65" s="15" customFormat="1" x14ac:dyDescent="0.2">
      <c r="B341" s="140"/>
      <c r="D341" s="262" t="s">
        <v>142</v>
      </c>
      <c r="E341" s="141" t="s">
        <v>316</v>
      </c>
      <c r="F341" s="272" t="s">
        <v>159</v>
      </c>
      <c r="H341" s="273">
        <v>1.302</v>
      </c>
      <c r="L341" s="140"/>
      <c r="M341" s="142"/>
      <c r="T341" s="143"/>
      <c r="AT341" s="141" t="s">
        <v>142</v>
      </c>
      <c r="AU341" s="141" t="s">
        <v>83</v>
      </c>
      <c r="AV341" s="15" t="s">
        <v>150</v>
      </c>
      <c r="AW341" s="15" t="s">
        <v>34</v>
      </c>
      <c r="AX341" s="15" t="s">
        <v>74</v>
      </c>
      <c r="AY341" s="141" t="s">
        <v>130</v>
      </c>
    </row>
    <row r="342" spans="2:65" s="14" customFormat="1" x14ac:dyDescent="0.2">
      <c r="B342" s="136"/>
      <c r="D342" s="262" t="s">
        <v>142</v>
      </c>
      <c r="E342" s="137" t="s">
        <v>3</v>
      </c>
      <c r="F342" s="270" t="s">
        <v>145</v>
      </c>
      <c r="H342" s="271">
        <v>1.302</v>
      </c>
      <c r="L342" s="136"/>
      <c r="M342" s="138"/>
      <c r="T342" s="139"/>
      <c r="AT342" s="137" t="s">
        <v>142</v>
      </c>
      <c r="AU342" s="137" t="s">
        <v>83</v>
      </c>
      <c r="AV342" s="14" t="s">
        <v>138</v>
      </c>
      <c r="AW342" s="14" t="s">
        <v>34</v>
      </c>
      <c r="AX342" s="14" t="s">
        <v>81</v>
      </c>
      <c r="AY342" s="137" t="s">
        <v>130</v>
      </c>
    </row>
    <row r="343" spans="2:65" s="13" customFormat="1" x14ac:dyDescent="0.2">
      <c r="B343" s="132"/>
      <c r="D343" s="262" t="s">
        <v>142</v>
      </c>
      <c r="F343" s="268" t="s">
        <v>580</v>
      </c>
      <c r="H343" s="269">
        <v>1.4319999999999999</v>
      </c>
      <c r="L343" s="132"/>
      <c r="M343" s="134"/>
      <c r="T343" s="135"/>
      <c r="AT343" s="133" t="s">
        <v>142</v>
      </c>
      <c r="AU343" s="133" t="s">
        <v>83</v>
      </c>
      <c r="AV343" s="13" t="s">
        <v>83</v>
      </c>
      <c r="AW343" s="13" t="s">
        <v>4</v>
      </c>
      <c r="AX343" s="13" t="s">
        <v>81</v>
      </c>
      <c r="AY343" s="133" t="s">
        <v>130</v>
      </c>
    </row>
    <row r="344" spans="2:65" s="1" customFormat="1" ht="16.5" customHeight="1" x14ac:dyDescent="0.2">
      <c r="B344" s="119"/>
      <c r="C344" s="256" t="s">
        <v>581</v>
      </c>
      <c r="D344" s="256" t="s">
        <v>133</v>
      </c>
      <c r="E344" s="257" t="s">
        <v>582</v>
      </c>
      <c r="F344" s="258" t="s">
        <v>583</v>
      </c>
      <c r="G344" s="259" t="s">
        <v>136</v>
      </c>
      <c r="H344" s="260">
        <v>1.302</v>
      </c>
      <c r="I344" s="120">
        <v>0</v>
      </c>
      <c r="J344" s="261">
        <f>ROUND(I344*H344,2)</f>
        <v>0</v>
      </c>
      <c r="K344" s="258" t="s">
        <v>137</v>
      </c>
      <c r="L344" s="29"/>
      <c r="M344" s="121" t="s">
        <v>3</v>
      </c>
      <c r="N344" s="122" t="s">
        <v>45</v>
      </c>
      <c r="O344" s="123">
        <v>0</v>
      </c>
      <c r="P344" s="123">
        <f>O344*H344</f>
        <v>0</v>
      </c>
      <c r="Q344" s="123">
        <v>2.4199999999999999E-2</v>
      </c>
      <c r="R344" s="123">
        <f>Q344*H344</f>
        <v>3.1508399999999999E-2</v>
      </c>
      <c r="S344" s="123">
        <v>0</v>
      </c>
      <c r="T344" s="124">
        <f>S344*H344</f>
        <v>0</v>
      </c>
      <c r="AR344" s="125" t="s">
        <v>240</v>
      </c>
      <c r="AT344" s="125" t="s">
        <v>133</v>
      </c>
      <c r="AU344" s="125" t="s">
        <v>83</v>
      </c>
      <c r="AY344" s="18" t="s">
        <v>130</v>
      </c>
      <c r="BE344" s="126">
        <f>IF(N344="základní",J344,0)</f>
        <v>0</v>
      </c>
      <c r="BF344" s="126">
        <f>IF(N344="snížená",J344,0)</f>
        <v>0</v>
      </c>
      <c r="BG344" s="126">
        <f>IF(N344="zákl. přenesená",J344,0)</f>
        <v>0</v>
      </c>
      <c r="BH344" s="126">
        <f>IF(N344="sníž. přenesená",J344,0)</f>
        <v>0</v>
      </c>
      <c r="BI344" s="126">
        <f>IF(N344="nulová",J344,0)</f>
        <v>0</v>
      </c>
      <c r="BJ344" s="18" t="s">
        <v>81</v>
      </c>
      <c r="BK344" s="126">
        <f>ROUND(I344*H344,2)</f>
        <v>0</v>
      </c>
      <c r="BL344" s="18" t="s">
        <v>240</v>
      </c>
      <c r="BM344" s="125" t="s">
        <v>584</v>
      </c>
    </row>
    <row r="345" spans="2:65" s="1" customFormat="1" x14ac:dyDescent="0.2">
      <c r="B345" s="29"/>
      <c r="D345" s="265" t="s">
        <v>140</v>
      </c>
      <c r="F345" s="266" t="s">
        <v>585</v>
      </c>
      <c r="L345" s="29"/>
      <c r="M345" s="127"/>
      <c r="T345" s="50"/>
      <c r="AT345" s="18" t="s">
        <v>140</v>
      </c>
      <c r="AU345" s="18" t="s">
        <v>83</v>
      </c>
    </row>
    <row r="346" spans="2:65" s="12" customFormat="1" x14ac:dyDescent="0.2">
      <c r="B346" s="128"/>
      <c r="D346" s="262" t="s">
        <v>142</v>
      </c>
      <c r="E346" s="129" t="s">
        <v>3</v>
      </c>
      <c r="F346" s="267" t="s">
        <v>586</v>
      </c>
      <c r="H346" s="129" t="s">
        <v>3</v>
      </c>
      <c r="L346" s="128"/>
      <c r="M346" s="130"/>
      <c r="T346" s="131"/>
      <c r="AT346" s="129" t="s">
        <v>142</v>
      </c>
      <c r="AU346" s="129" t="s">
        <v>83</v>
      </c>
      <c r="AV346" s="12" t="s">
        <v>81</v>
      </c>
      <c r="AW346" s="12" t="s">
        <v>34</v>
      </c>
      <c r="AX346" s="12" t="s">
        <v>74</v>
      </c>
      <c r="AY346" s="129" t="s">
        <v>130</v>
      </c>
    </row>
    <row r="347" spans="2:65" s="13" customFormat="1" x14ac:dyDescent="0.2">
      <c r="B347" s="132"/>
      <c r="D347" s="262" t="s">
        <v>142</v>
      </c>
      <c r="E347" s="133" t="s">
        <v>3</v>
      </c>
      <c r="F347" s="268" t="s">
        <v>316</v>
      </c>
      <c r="H347" s="269">
        <v>1.302</v>
      </c>
      <c r="L347" s="132"/>
      <c r="M347" s="134"/>
      <c r="T347" s="135"/>
      <c r="AT347" s="133" t="s">
        <v>142</v>
      </c>
      <c r="AU347" s="133" t="s">
        <v>83</v>
      </c>
      <c r="AV347" s="13" t="s">
        <v>83</v>
      </c>
      <c r="AW347" s="13" t="s">
        <v>34</v>
      </c>
      <c r="AX347" s="13" t="s">
        <v>74</v>
      </c>
      <c r="AY347" s="133" t="s">
        <v>130</v>
      </c>
    </row>
    <row r="348" spans="2:65" s="14" customFormat="1" x14ac:dyDescent="0.2">
      <c r="B348" s="136"/>
      <c r="D348" s="262" t="s">
        <v>142</v>
      </c>
      <c r="E348" s="137" t="s">
        <v>3</v>
      </c>
      <c r="F348" s="270" t="s">
        <v>145</v>
      </c>
      <c r="H348" s="271">
        <v>1.302</v>
      </c>
      <c r="L348" s="136"/>
      <c r="M348" s="138"/>
      <c r="T348" s="139"/>
      <c r="AT348" s="137" t="s">
        <v>142</v>
      </c>
      <c r="AU348" s="137" t="s">
        <v>83</v>
      </c>
      <c r="AV348" s="14" t="s">
        <v>138</v>
      </c>
      <c r="AW348" s="14" t="s">
        <v>34</v>
      </c>
      <c r="AX348" s="14" t="s">
        <v>81</v>
      </c>
      <c r="AY348" s="137" t="s">
        <v>130</v>
      </c>
    </row>
    <row r="349" spans="2:65" s="1" customFormat="1" ht="24.2" customHeight="1" x14ac:dyDescent="0.2">
      <c r="B349" s="119"/>
      <c r="C349" s="256" t="s">
        <v>587</v>
      </c>
      <c r="D349" s="256" t="s">
        <v>133</v>
      </c>
      <c r="E349" s="257" t="s">
        <v>588</v>
      </c>
      <c r="F349" s="258" t="s">
        <v>589</v>
      </c>
      <c r="G349" s="259" t="s">
        <v>227</v>
      </c>
      <c r="H349" s="260">
        <v>2.36</v>
      </c>
      <c r="I349" s="120">
        <v>0</v>
      </c>
      <c r="J349" s="261">
        <f>ROUND(I349*H349,2)</f>
        <v>0</v>
      </c>
      <c r="K349" s="258" t="s">
        <v>137</v>
      </c>
      <c r="L349" s="29"/>
      <c r="M349" s="121" t="s">
        <v>3</v>
      </c>
      <c r="N349" s="122" t="s">
        <v>45</v>
      </c>
      <c r="O349" s="123">
        <v>11.488</v>
      </c>
      <c r="P349" s="123">
        <f>O349*H349</f>
        <v>27.111679999999996</v>
      </c>
      <c r="Q349" s="123">
        <v>0</v>
      </c>
      <c r="R349" s="123">
        <f>Q349*H349</f>
        <v>0</v>
      </c>
      <c r="S349" s="123">
        <v>0</v>
      </c>
      <c r="T349" s="124">
        <f>S349*H349</f>
        <v>0</v>
      </c>
      <c r="AR349" s="125" t="s">
        <v>240</v>
      </c>
      <c r="AT349" s="125" t="s">
        <v>133</v>
      </c>
      <c r="AU349" s="125" t="s">
        <v>83</v>
      </c>
      <c r="AY349" s="18" t="s">
        <v>130</v>
      </c>
      <c r="BE349" s="126">
        <f>IF(N349="základní",J349,0)</f>
        <v>0</v>
      </c>
      <c r="BF349" s="126">
        <f>IF(N349="snížená",J349,0)</f>
        <v>0</v>
      </c>
      <c r="BG349" s="126">
        <f>IF(N349="zákl. přenesená",J349,0)</f>
        <v>0</v>
      </c>
      <c r="BH349" s="126">
        <f>IF(N349="sníž. přenesená",J349,0)</f>
        <v>0</v>
      </c>
      <c r="BI349" s="126">
        <f>IF(N349="nulová",J349,0)</f>
        <v>0</v>
      </c>
      <c r="BJ349" s="18" t="s">
        <v>81</v>
      </c>
      <c r="BK349" s="126">
        <f>ROUND(I349*H349,2)</f>
        <v>0</v>
      </c>
      <c r="BL349" s="18" t="s">
        <v>240</v>
      </c>
      <c r="BM349" s="125" t="s">
        <v>590</v>
      </c>
    </row>
    <row r="350" spans="2:65" s="1" customFormat="1" x14ac:dyDescent="0.2">
      <c r="B350" s="29"/>
      <c r="D350" s="265" t="s">
        <v>140</v>
      </c>
      <c r="F350" s="266" t="s">
        <v>591</v>
      </c>
      <c r="L350" s="29"/>
      <c r="M350" s="127"/>
      <c r="T350" s="50"/>
      <c r="AT350" s="18" t="s">
        <v>140</v>
      </c>
      <c r="AU350" s="18" t="s">
        <v>83</v>
      </c>
    </row>
    <row r="351" spans="2:65" s="11" customFormat="1" ht="22.9" customHeight="1" x14ac:dyDescent="0.2">
      <c r="B351" s="110"/>
      <c r="D351" s="111" t="s">
        <v>73</v>
      </c>
      <c r="E351" s="118" t="s">
        <v>278</v>
      </c>
      <c r="F351" s="118" t="s">
        <v>279</v>
      </c>
      <c r="J351" s="280">
        <f>BK351</f>
        <v>0</v>
      </c>
      <c r="L351" s="110"/>
      <c r="M351" s="113"/>
      <c r="P351" s="114">
        <f>SUM(P352:P359)</f>
        <v>7.1387599999999996</v>
      </c>
      <c r="R351" s="114">
        <f>SUM(R352:R359)</f>
        <v>7.1629999999999999E-2</v>
      </c>
      <c r="T351" s="115">
        <f>SUM(T352:T359)</f>
        <v>0</v>
      </c>
      <c r="AR351" s="111" t="s">
        <v>83</v>
      </c>
      <c r="AT351" s="116" t="s">
        <v>73</v>
      </c>
      <c r="AU351" s="116" t="s">
        <v>81</v>
      </c>
      <c r="AY351" s="111" t="s">
        <v>130</v>
      </c>
      <c r="BK351" s="117">
        <f>SUM(BK352:BK359)</f>
        <v>0</v>
      </c>
    </row>
    <row r="352" spans="2:65" s="1" customFormat="1" ht="16.5" customHeight="1" x14ac:dyDescent="0.2">
      <c r="B352" s="119"/>
      <c r="C352" s="256" t="s">
        <v>592</v>
      </c>
      <c r="D352" s="256" t="s">
        <v>133</v>
      </c>
      <c r="E352" s="257" t="s">
        <v>593</v>
      </c>
      <c r="F352" s="258" t="s">
        <v>1012</v>
      </c>
      <c r="G352" s="259" t="s">
        <v>162</v>
      </c>
      <c r="H352" s="260">
        <v>19</v>
      </c>
      <c r="I352" s="120">
        <v>0</v>
      </c>
      <c r="J352" s="261">
        <f>ROUND(I352*H352,2)</f>
        <v>0</v>
      </c>
      <c r="K352" s="258" t="s">
        <v>137</v>
      </c>
      <c r="L352" s="29"/>
      <c r="M352" s="121" t="s">
        <v>3</v>
      </c>
      <c r="N352" s="122" t="s">
        <v>45</v>
      </c>
      <c r="O352" s="123">
        <v>0.36799999999999999</v>
      </c>
      <c r="P352" s="123">
        <f>O352*H352</f>
        <v>6.992</v>
      </c>
      <c r="Q352" s="123">
        <v>3.7699999999999999E-3</v>
      </c>
      <c r="R352" s="123">
        <f>Q352*H352</f>
        <v>7.1629999999999999E-2</v>
      </c>
      <c r="S352" s="123">
        <v>0</v>
      </c>
      <c r="T352" s="124">
        <f>S352*H352</f>
        <v>0</v>
      </c>
      <c r="AR352" s="125" t="s">
        <v>240</v>
      </c>
      <c r="AT352" s="125" t="s">
        <v>133</v>
      </c>
      <c r="AU352" s="125" t="s">
        <v>83</v>
      </c>
      <c r="AY352" s="18" t="s">
        <v>130</v>
      </c>
      <c r="BE352" s="126">
        <f>IF(N352="základní",J352,0)</f>
        <v>0</v>
      </c>
      <c r="BF352" s="126">
        <f>IF(N352="snížená",J352,0)</f>
        <v>0</v>
      </c>
      <c r="BG352" s="126">
        <f>IF(N352="zákl. přenesená",J352,0)</f>
        <v>0</v>
      </c>
      <c r="BH352" s="126">
        <f>IF(N352="sníž. přenesená",J352,0)</f>
        <v>0</v>
      </c>
      <c r="BI352" s="126">
        <f>IF(N352="nulová",J352,0)</f>
        <v>0</v>
      </c>
      <c r="BJ352" s="18" t="s">
        <v>81</v>
      </c>
      <c r="BK352" s="126">
        <f>ROUND(I352*H352,2)</f>
        <v>0</v>
      </c>
      <c r="BL352" s="18" t="s">
        <v>240</v>
      </c>
      <c r="BM352" s="125" t="s">
        <v>594</v>
      </c>
    </row>
    <row r="353" spans="2:65" s="1" customFormat="1" x14ac:dyDescent="0.2">
      <c r="B353" s="29"/>
      <c r="D353" s="265" t="s">
        <v>140</v>
      </c>
      <c r="F353" s="266" t="s">
        <v>595</v>
      </c>
      <c r="L353" s="29"/>
      <c r="M353" s="127"/>
      <c r="T353" s="50"/>
      <c r="AT353" s="18" t="s">
        <v>140</v>
      </c>
      <c r="AU353" s="18" t="s">
        <v>83</v>
      </c>
    </row>
    <row r="354" spans="2:65" s="12" customFormat="1" x14ac:dyDescent="0.2">
      <c r="B354" s="128"/>
      <c r="D354" s="262" t="s">
        <v>142</v>
      </c>
      <c r="E354" s="129" t="s">
        <v>3</v>
      </c>
      <c r="F354" s="267" t="s">
        <v>596</v>
      </c>
      <c r="H354" s="129" t="s">
        <v>3</v>
      </c>
      <c r="L354" s="128"/>
      <c r="M354" s="130"/>
      <c r="T354" s="131"/>
      <c r="AT354" s="129" t="s">
        <v>142</v>
      </c>
      <c r="AU354" s="129" t="s">
        <v>83</v>
      </c>
      <c r="AV354" s="12" t="s">
        <v>81</v>
      </c>
      <c r="AW354" s="12" t="s">
        <v>34</v>
      </c>
      <c r="AX354" s="12" t="s">
        <v>74</v>
      </c>
      <c r="AY354" s="129" t="s">
        <v>130</v>
      </c>
    </row>
    <row r="355" spans="2:65" s="12" customFormat="1" x14ac:dyDescent="0.2">
      <c r="B355" s="128"/>
      <c r="D355" s="262" t="s">
        <v>142</v>
      </c>
      <c r="E355" s="129" t="s">
        <v>3</v>
      </c>
      <c r="F355" s="267" t="s">
        <v>285</v>
      </c>
      <c r="H355" s="129" t="s">
        <v>3</v>
      </c>
      <c r="L355" s="128"/>
      <c r="M355" s="130"/>
      <c r="T355" s="131"/>
      <c r="AT355" s="129" t="s">
        <v>142</v>
      </c>
      <c r="AU355" s="129" t="s">
        <v>83</v>
      </c>
      <c r="AV355" s="12" t="s">
        <v>81</v>
      </c>
      <c r="AW355" s="12" t="s">
        <v>34</v>
      </c>
      <c r="AX355" s="12" t="s">
        <v>74</v>
      </c>
      <c r="AY355" s="129" t="s">
        <v>130</v>
      </c>
    </row>
    <row r="356" spans="2:65" s="13" customFormat="1" x14ac:dyDescent="0.2">
      <c r="B356" s="132"/>
      <c r="D356" s="262" t="s">
        <v>142</v>
      </c>
      <c r="E356" s="133" t="s">
        <v>3</v>
      </c>
      <c r="F356" s="268" t="s">
        <v>286</v>
      </c>
      <c r="H356" s="269">
        <v>4</v>
      </c>
      <c r="L356" s="132"/>
      <c r="M356" s="134"/>
      <c r="T356" s="135"/>
      <c r="AT356" s="133" t="s">
        <v>142</v>
      </c>
      <c r="AU356" s="133" t="s">
        <v>83</v>
      </c>
      <c r="AV356" s="13" t="s">
        <v>83</v>
      </c>
      <c r="AW356" s="13" t="s">
        <v>34</v>
      </c>
      <c r="AX356" s="13" t="s">
        <v>74</v>
      </c>
      <c r="AY356" s="133" t="s">
        <v>130</v>
      </c>
    </row>
    <row r="357" spans="2:65" s="14" customFormat="1" x14ac:dyDescent="0.2">
      <c r="B357" s="136"/>
      <c r="D357" s="262" t="s">
        <v>142</v>
      </c>
      <c r="E357" s="137" t="s">
        <v>3</v>
      </c>
      <c r="F357" s="270" t="s">
        <v>145</v>
      </c>
      <c r="H357" s="271">
        <v>4</v>
      </c>
      <c r="L357" s="136"/>
      <c r="M357" s="138"/>
      <c r="T357" s="139"/>
      <c r="AT357" s="137" t="s">
        <v>142</v>
      </c>
      <c r="AU357" s="137" t="s">
        <v>83</v>
      </c>
      <c r="AV357" s="14" t="s">
        <v>138</v>
      </c>
      <c r="AW357" s="14" t="s">
        <v>34</v>
      </c>
      <c r="AX357" s="14" t="s">
        <v>81</v>
      </c>
      <c r="AY357" s="137" t="s">
        <v>130</v>
      </c>
    </row>
    <row r="358" spans="2:65" s="1" customFormat="1" ht="33" customHeight="1" x14ac:dyDescent="0.2">
      <c r="B358" s="119"/>
      <c r="C358" s="256" t="s">
        <v>597</v>
      </c>
      <c r="D358" s="256" t="s">
        <v>133</v>
      </c>
      <c r="E358" s="257" t="s">
        <v>598</v>
      </c>
      <c r="F358" s="258" t="s">
        <v>599</v>
      </c>
      <c r="G358" s="259" t="s">
        <v>227</v>
      </c>
      <c r="H358" s="260">
        <v>1.4999999999999999E-2</v>
      </c>
      <c r="I358" s="120">
        <v>0</v>
      </c>
      <c r="J358" s="261">
        <f>ROUND(I358*H358,2)</f>
        <v>0</v>
      </c>
      <c r="K358" s="258" t="s">
        <v>137</v>
      </c>
      <c r="L358" s="29"/>
      <c r="M358" s="121" t="s">
        <v>3</v>
      </c>
      <c r="N358" s="122" t="s">
        <v>45</v>
      </c>
      <c r="O358" s="123">
        <v>9.7840000000000007</v>
      </c>
      <c r="P358" s="123">
        <f>O358*H358</f>
        <v>0.14676</v>
      </c>
      <c r="Q358" s="123">
        <v>0</v>
      </c>
      <c r="R358" s="123">
        <f>Q358*H358</f>
        <v>0</v>
      </c>
      <c r="S358" s="123">
        <v>0</v>
      </c>
      <c r="T358" s="124">
        <f>S358*H358</f>
        <v>0</v>
      </c>
      <c r="AR358" s="125" t="s">
        <v>240</v>
      </c>
      <c r="AT358" s="125" t="s">
        <v>133</v>
      </c>
      <c r="AU358" s="125" t="s">
        <v>83</v>
      </c>
      <c r="AY358" s="18" t="s">
        <v>130</v>
      </c>
      <c r="BE358" s="126">
        <f>IF(N358="základní",J358,0)</f>
        <v>0</v>
      </c>
      <c r="BF358" s="126">
        <f>IF(N358="snížená",J358,0)</f>
        <v>0</v>
      </c>
      <c r="BG358" s="126">
        <f>IF(N358="zákl. přenesená",J358,0)</f>
        <v>0</v>
      </c>
      <c r="BH358" s="126">
        <f>IF(N358="sníž. přenesená",J358,0)</f>
        <v>0</v>
      </c>
      <c r="BI358" s="126">
        <f>IF(N358="nulová",J358,0)</f>
        <v>0</v>
      </c>
      <c r="BJ358" s="18" t="s">
        <v>81</v>
      </c>
      <c r="BK358" s="126">
        <f>ROUND(I358*H358,2)</f>
        <v>0</v>
      </c>
      <c r="BL358" s="18" t="s">
        <v>240</v>
      </c>
      <c r="BM358" s="125" t="s">
        <v>600</v>
      </c>
    </row>
    <row r="359" spans="2:65" s="1" customFormat="1" x14ac:dyDescent="0.2">
      <c r="B359" s="29"/>
      <c r="D359" s="265" t="s">
        <v>140</v>
      </c>
      <c r="F359" s="266" t="s">
        <v>601</v>
      </c>
      <c r="L359" s="29"/>
      <c r="M359" s="127"/>
      <c r="T359" s="50"/>
      <c r="AT359" s="18" t="s">
        <v>140</v>
      </c>
      <c r="AU359" s="18" t="s">
        <v>83</v>
      </c>
    </row>
    <row r="360" spans="2:65" s="11" customFormat="1" ht="22.9" customHeight="1" x14ac:dyDescent="0.2">
      <c r="B360" s="110"/>
      <c r="D360" s="111" t="s">
        <v>73</v>
      </c>
      <c r="E360" s="118" t="s">
        <v>602</v>
      </c>
      <c r="F360" s="118" t="s">
        <v>603</v>
      </c>
      <c r="J360" s="280">
        <f>BK360</f>
        <v>0</v>
      </c>
      <c r="L360" s="110"/>
      <c r="M360" s="113"/>
      <c r="P360" s="114">
        <f>SUM(P361:P362)</f>
        <v>0</v>
      </c>
      <c r="R360" s="114">
        <f>SUM(R361:R362)</f>
        <v>0</v>
      </c>
      <c r="T360" s="115">
        <f>SUM(T361:T362)</f>
        <v>0</v>
      </c>
      <c r="AR360" s="111" t="s">
        <v>83</v>
      </c>
      <c r="AT360" s="116" t="s">
        <v>73</v>
      </c>
      <c r="AU360" s="116" t="s">
        <v>81</v>
      </c>
      <c r="AY360" s="111" t="s">
        <v>130</v>
      </c>
      <c r="BK360" s="117">
        <f>SUM(BK361:BK362)</f>
        <v>0</v>
      </c>
    </row>
    <row r="361" spans="2:65" s="1" customFormat="1" ht="16.5" customHeight="1" x14ac:dyDescent="0.2">
      <c r="B361" s="119"/>
      <c r="C361" s="256" t="s">
        <v>604</v>
      </c>
      <c r="D361" s="256" t="s">
        <v>133</v>
      </c>
      <c r="E361" s="257" t="s">
        <v>605</v>
      </c>
      <c r="F361" s="258" t="s">
        <v>606</v>
      </c>
      <c r="G361" s="259" t="s">
        <v>303</v>
      </c>
      <c r="H361" s="260">
        <v>2</v>
      </c>
      <c r="I361" s="120">
        <v>0</v>
      </c>
      <c r="J361" s="261">
        <f>ROUND(I361*H361,2)</f>
        <v>0</v>
      </c>
      <c r="K361" s="258" t="s">
        <v>304</v>
      </c>
      <c r="L361" s="29"/>
      <c r="M361" s="121" t="s">
        <v>3</v>
      </c>
      <c r="N361" s="122" t="s">
        <v>45</v>
      </c>
      <c r="O361" s="123">
        <v>0</v>
      </c>
      <c r="P361" s="123">
        <f>O361*H361</f>
        <v>0</v>
      </c>
      <c r="Q361" s="123">
        <v>0</v>
      </c>
      <c r="R361" s="123">
        <f>Q361*H361</f>
        <v>0</v>
      </c>
      <c r="S361" s="123">
        <v>0</v>
      </c>
      <c r="T361" s="124">
        <f>S361*H361</f>
        <v>0</v>
      </c>
      <c r="AR361" s="125" t="s">
        <v>240</v>
      </c>
      <c r="AT361" s="125" t="s">
        <v>133</v>
      </c>
      <c r="AU361" s="125" t="s">
        <v>83</v>
      </c>
      <c r="AY361" s="18" t="s">
        <v>130</v>
      </c>
      <c r="BE361" s="126">
        <f>IF(N361="základní",J361,0)</f>
        <v>0</v>
      </c>
      <c r="BF361" s="126">
        <f>IF(N361="snížená",J361,0)</f>
        <v>0</v>
      </c>
      <c r="BG361" s="126">
        <f>IF(N361="zákl. přenesená",J361,0)</f>
        <v>0</v>
      </c>
      <c r="BH361" s="126">
        <f>IF(N361="sníž. přenesená",J361,0)</f>
        <v>0</v>
      </c>
      <c r="BI361" s="126">
        <f>IF(N361="nulová",J361,0)</f>
        <v>0</v>
      </c>
      <c r="BJ361" s="18" t="s">
        <v>81</v>
      </c>
      <c r="BK361" s="126">
        <f>ROUND(I361*H361,2)</f>
        <v>0</v>
      </c>
      <c r="BL361" s="18" t="s">
        <v>240</v>
      </c>
      <c r="BM361" s="125" t="s">
        <v>607</v>
      </c>
    </row>
    <row r="362" spans="2:65" s="1" customFormat="1" ht="16.5" customHeight="1" x14ac:dyDescent="0.2">
      <c r="B362" s="119"/>
      <c r="C362" s="256" t="s">
        <v>608</v>
      </c>
      <c r="D362" s="256" t="s">
        <v>133</v>
      </c>
      <c r="E362" s="257" t="s">
        <v>609</v>
      </c>
      <c r="F362" s="258" t="s">
        <v>610</v>
      </c>
      <c r="G362" s="259" t="s">
        <v>303</v>
      </c>
      <c r="H362" s="260">
        <v>1</v>
      </c>
      <c r="I362" s="120">
        <v>0</v>
      </c>
      <c r="J362" s="261">
        <f>ROUND(I362*H362,2)</f>
        <v>0</v>
      </c>
      <c r="K362" s="258" t="s">
        <v>304</v>
      </c>
      <c r="L362" s="29"/>
      <c r="M362" s="121" t="s">
        <v>3</v>
      </c>
      <c r="N362" s="122" t="s">
        <v>45</v>
      </c>
      <c r="O362" s="123">
        <v>0</v>
      </c>
      <c r="P362" s="123">
        <f>O362*H362</f>
        <v>0</v>
      </c>
      <c r="Q362" s="123">
        <v>0</v>
      </c>
      <c r="R362" s="123">
        <f>Q362*H362</f>
        <v>0</v>
      </c>
      <c r="S362" s="123">
        <v>0</v>
      </c>
      <c r="T362" s="124">
        <f>S362*H362</f>
        <v>0</v>
      </c>
      <c r="AR362" s="125" t="s">
        <v>240</v>
      </c>
      <c r="AT362" s="125" t="s">
        <v>133</v>
      </c>
      <c r="AU362" s="125" t="s">
        <v>83</v>
      </c>
      <c r="AY362" s="18" t="s">
        <v>130</v>
      </c>
      <c r="BE362" s="126">
        <f>IF(N362="základní",J362,0)</f>
        <v>0</v>
      </c>
      <c r="BF362" s="126">
        <f>IF(N362="snížená",J362,0)</f>
        <v>0</v>
      </c>
      <c r="BG362" s="126">
        <f>IF(N362="zákl. přenesená",J362,0)</f>
        <v>0</v>
      </c>
      <c r="BH362" s="126">
        <f>IF(N362="sníž. přenesená",J362,0)</f>
        <v>0</v>
      </c>
      <c r="BI362" s="126">
        <f>IF(N362="nulová",J362,0)</f>
        <v>0</v>
      </c>
      <c r="BJ362" s="18" t="s">
        <v>81</v>
      </c>
      <c r="BK362" s="126">
        <f>ROUND(I362*H362,2)</f>
        <v>0</v>
      </c>
      <c r="BL362" s="18" t="s">
        <v>240</v>
      </c>
      <c r="BM362" s="125" t="s">
        <v>611</v>
      </c>
    </row>
    <row r="363" spans="2:65" s="11" customFormat="1" ht="22.9" customHeight="1" x14ac:dyDescent="0.2">
      <c r="B363" s="110"/>
      <c r="D363" s="111" t="s">
        <v>73</v>
      </c>
      <c r="E363" s="118" t="s">
        <v>287</v>
      </c>
      <c r="F363" s="118" t="s">
        <v>288</v>
      </c>
      <c r="J363" s="280">
        <f>BK363</f>
        <v>0</v>
      </c>
      <c r="L363" s="110"/>
      <c r="M363" s="113"/>
      <c r="P363" s="114">
        <f>P364</f>
        <v>0</v>
      </c>
      <c r="R363" s="114">
        <f>R364</f>
        <v>0</v>
      </c>
      <c r="T363" s="115">
        <f>T364</f>
        <v>0</v>
      </c>
      <c r="AR363" s="111" t="s">
        <v>83</v>
      </c>
      <c r="AT363" s="116" t="s">
        <v>73</v>
      </c>
      <c r="AU363" s="116" t="s">
        <v>81</v>
      </c>
      <c r="AY363" s="111" t="s">
        <v>130</v>
      </c>
      <c r="BK363" s="117">
        <f>BK364</f>
        <v>0</v>
      </c>
    </row>
    <row r="364" spans="2:65" s="1" customFormat="1" ht="24.2" customHeight="1" x14ac:dyDescent="0.2">
      <c r="B364" s="119"/>
      <c r="C364" s="256" t="s">
        <v>612</v>
      </c>
      <c r="D364" s="256" t="s">
        <v>133</v>
      </c>
      <c r="E364" s="257" t="s">
        <v>613</v>
      </c>
      <c r="F364" s="258" t="s">
        <v>614</v>
      </c>
      <c r="G364" s="259" t="s">
        <v>303</v>
      </c>
      <c r="H364" s="260">
        <v>1</v>
      </c>
      <c r="I364" s="120">
        <v>0</v>
      </c>
      <c r="J364" s="261">
        <f>ROUND(I364*H364,2)</f>
        <v>0</v>
      </c>
      <c r="K364" s="258" t="s">
        <v>304</v>
      </c>
      <c r="L364" s="29"/>
      <c r="M364" s="121" t="s">
        <v>3</v>
      </c>
      <c r="N364" s="122" t="s">
        <v>45</v>
      </c>
      <c r="O364" s="123">
        <v>0</v>
      </c>
      <c r="P364" s="123">
        <f>O364*H364</f>
        <v>0</v>
      </c>
      <c r="Q364" s="123">
        <v>0</v>
      </c>
      <c r="R364" s="123">
        <f>Q364*H364</f>
        <v>0</v>
      </c>
      <c r="S364" s="123">
        <v>0</v>
      </c>
      <c r="T364" s="124">
        <f>S364*H364</f>
        <v>0</v>
      </c>
      <c r="AR364" s="125" t="s">
        <v>240</v>
      </c>
      <c r="AT364" s="125" t="s">
        <v>133</v>
      </c>
      <c r="AU364" s="125" t="s">
        <v>83</v>
      </c>
      <c r="AY364" s="18" t="s">
        <v>130</v>
      </c>
      <c r="BE364" s="126">
        <f>IF(N364="základní",J364,0)</f>
        <v>0</v>
      </c>
      <c r="BF364" s="126">
        <f>IF(N364="snížená",J364,0)</f>
        <v>0</v>
      </c>
      <c r="BG364" s="126">
        <f>IF(N364="zákl. přenesená",J364,0)</f>
        <v>0</v>
      </c>
      <c r="BH364" s="126">
        <f>IF(N364="sníž. přenesená",J364,0)</f>
        <v>0</v>
      </c>
      <c r="BI364" s="126">
        <f>IF(N364="nulová",J364,0)</f>
        <v>0</v>
      </c>
      <c r="BJ364" s="18" t="s">
        <v>81</v>
      </c>
      <c r="BK364" s="126">
        <f>ROUND(I364*H364,2)</f>
        <v>0</v>
      </c>
      <c r="BL364" s="18" t="s">
        <v>240</v>
      </c>
      <c r="BM364" s="125" t="s">
        <v>615</v>
      </c>
    </row>
    <row r="365" spans="2:65" s="11" customFormat="1" ht="22.9" customHeight="1" x14ac:dyDescent="0.2">
      <c r="B365" s="110"/>
      <c r="D365" s="111" t="s">
        <v>73</v>
      </c>
      <c r="E365" s="118" t="s">
        <v>616</v>
      </c>
      <c r="F365" s="118" t="s">
        <v>617</v>
      </c>
      <c r="J365" s="280">
        <f>BK365</f>
        <v>0</v>
      </c>
      <c r="L365" s="110"/>
      <c r="M365" s="113"/>
      <c r="P365" s="114">
        <f>SUM(P366:P426)</f>
        <v>32.716829000000004</v>
      </c>
      <c r="R365" s="114">
        <f>SUM(R366:R426)</f>
        <v>0.15125460000000002</v>
      </c>
      <c r="T365" s="115">
        <f>SUM(T366:T426)</f>
        <v>0</v>
      </c>
      <c r="AR365" s="111" t="s">
        <v>83</v>
      </c>
      <c r="AT365" s="116" t="s">
        <v>73</v>
      </c>
      <c r="AU365" s="116" t="s">
        <v>81</v>
      </c>
      <c r="AY365" s="111" t="s">
        <v>130</v>
      </c>
      <c r="BK365" s="117">
        <f>SUM(BK366:BK426)</f>
        <v>0</v>
      </c>
    </row>
    <row r="366" spans="2:65" s="1" customFormat="1" ht="16.5" customHeight="1" x14ac:dyDescent="0.2">
      <c r="B366" s="119"/>
      <c r="C366" s="256" t="s">
        <v>618</v>
      </c>
      <c r="D366" s="256" t="s">
        <v>133</v>
      </c>
      <c r="E366" s="257" t="s">
        <v>619</v>
      </c>
      <c r="F366" s="258" t="s">
        <v>620</v>
      </c>
      <c r="G366" s="259" t="s">
        <v>153</v>
      </c>
      <c r="H366" s="260">
        <v>37.064999999999998</v>
      </c>
      <c r="I366" s="120">
        <v>0</v>
      </c>
      <c r="J366" s="261">
        <f>ROUND(I366*H366,2)</f>
        <v>0</v>
      </c>
      <c r="K366" s="258" t="s">
        <v>137</v>
      </c>
      <c r="L366" s="29"/>
      <c r="M366" s="121" t="s">
        <v>3</v>
      </c>
      <c r="N366" s="122" t="s">
        <v>45</v>
      </c>
      <c r="O366" s="123">
        <v>3.2000000000000001E-2</v>
      </c>
      <c r="P366" s="123">
        <f>O366*H366</f>
        <v>1.18608</v>
      </c>
      <c r="Q366" s="123">
        <v>0</v>
      </c>
      <c r="R366" s="123">
        <f>Q366*H366</f>
        <v>0</v>
      </c>
      <c r="S366" s="123">
        <v>0</v>
      </c>
      <c r="T366" s="124">
        <f>S366*H366</f>
        <v>0</v>
      </c>
      <c r="AR366" s="125" t="s">
        <v>240</v>
      </c>
      <c r="AT366" s="125" t="s">
        <v>133</v>
      </c>
      <c r="AU366" s="125" t="s">
        <v>83</v>
      </c>
      <c r="AY366" s="18" t="s">
        <v>130</v>
      </c>
      <c r="BE366" s="126">
        <f>IF(N366="základní",J366,0)</f>
        <v>0</v>
      </c>
      <c r="BF366" s="126">
        <f>IF(N366="snížená",J366,0)</f>
        <v>0</v>
      </c>
      <c r="BG366" s="126">
        <f>IF(N366="zákl. přenesená",J366,0)</f>
        <v>0</v>
      </c>
      <c r="BH366" s="126">
        <f>IF(N366="sníž. přenesená",J366,0)</f>
        <v>0</v>
      </c>
      <c r="BI366" s="126">
        <f>IF(N366="nulová",J366,0)</f>
        <v>0</v>
      </c>
      <c r="BJ366" s="18" t="s">
        <v>81</v>
      </c>
      <c r="BK366" s="126">
        <f>ROUND(I366*H366,2)</f>
        <v>0</v>
      </c>
      <c r="BL366" s="18" t="s">
        <v>240</v>
      </c>
      <c r="BM366" s="125" t="s">
        <v>621</v>
      </c>
    </row>
    <row r="367" spans="2:65" s="1" customFormat="1" x14ac:dyDescent="0.2">
      <c r="B367" s="29"/>
      <c r="D367" s="265" t="s">
        <v>140</v>
      </c>
      <c r="F367" s="266" t="s">
        <v>622</v>
      </c>
      <c r="L367" s="29"/>
      <c r="M367" s="127"/>
      <c r="T367" s="50"/>
      <c r="AT367" s="18" t="s">
        <v>140</v>
      </c>
      <c r="AU367" s="18" t="s">
        <v>83</v>
      </c>
    </row>
    <row r="368" spans="2:65" s="12" customFormat="1" x14ac:dyDescent="0.2">
      <c r="B368" s="128"/>
      <c r="D368" s="262" t="s">
        <v>142</v>
      </c>
      <c r="E368" s="129" t="s">
        <v>3</v>
      </c>
      <c r="F368" s="267" t="s">
        <v>623</v>
      </c>
      <c r="H368" s="129" t="s">
        <v>3</v>
      </c>
      <c r="L368" s="128"/>
      <c r="M368" s="130"/>
      <c r="T368" s="131"/>
      <c r="AT368" s="129" t="s">
        <v>142</v>
      </c>
      <c r="AU368" s="129" t="s">
        <v>83</v>
      </c>
      <c r="AV368" s="12" t="s">
        <v>81</v>
      </c>
      <c r="AW368" s="12" t="s">
        <v>34</v>
      </c>
      <c r="AX368" s="12" t="s">
        <v>74</v>
      </c>
      <c r="AY368" s="129" t="s">
        <v>130</v>
      </c>
    </row>
    <row r="369" spans="2:65" s="12" customFormat="1" x14ac:dyDescent="0.2">
      <c r="B369" s="128"/>
      <c r="D369" s="262" t="s">
        <v>142</v>
      </c>
      <c r="E369" s="129" t="s">
        <v>3</v>
      </c>
      <c r="F369" s="267" t="s">
        <v>157</v>
      </c>
      <c r="H369" s="129" t="s">
        <v>3</v>
      </c>
      <c r="L369" s="128"/>
      <c r="M369" s="130"/>
      <c r="T369" s="131"/>
      <c r="AT369" s="129" t="s">
        <v>142</v>
      </c>
      <c r="AU369" s="129" t="s">
        <v>83</v>
      </c>
      <c r="AV369" s="12" t="s">
        <v>81</v>
      </c>
      <c r="AW369" s="12" t="s">
        <v>34</v>
      </c>
      <c r="AX369" s="12" t="s">
        <v>74</v>
      </c>
      <c r="AY369" s="129" t="s">
        <v>130</v>
      </c>
    </row>
    <row r="370" spans="2:65" s="13" customFormat="1" x14ac:dyDescent="0.2">
      <c r="B370" s="132"/>
      <c r="D370" s="262" t="s">
        <v>142</v>
      </c>
      <c r="E370" s="133" t="s">
        <v>3</v>
      </c>
      <c r="F370" s="268" t="s">
        <v>307</v>
      </c>
      <c r="H370" s="269">
        <v>37.064999999999998</v>
      </c>
      <c r="L370" s="132"/>
      <c r="M370" s="134"/>
      <c r="T370" s="135"/>
      <c r="AT370" s="133" t="s">
        <v>142</v>
      </c>
      <c r="AU370" s="133" t="s">
        <v>83</v>
      </c>
      <c r="AV370" s="13" t="s">
        <v>83</v>
      </c>
      <c r="AW370" s="13" t="s">
        <v>34</v>
      </c>
      <c r="AX370" s="13" t="s">
        <v>74</v>
      </c>
      <c r="AY370" s="133" t="s">
        <v>130</v>
      </c>
    </row>
    <row r="371" spans="2:65" s="14" customFormat="1" x14ac:dyDescent="0.2">
      <c r="B371" s="136"/>
      <c r="D371" s="262" t="s">
        <v>142</v>
      </c>
      <c r="E371" s="137" t="s">
        <v>3</v>
      </c>
      <c r="F371" s="270" t="s">
        <v>145</v>
      </c>
      <c r="H371" s="271">
        <v>37.064999999999998</v>
      </c>
      <c r="L371" s="136"/>
      <c r="M371" s="138"/>
      <c r="T371" s="139"/>
      <c r="AT371" s="137" t="s">
        <v>142</v>
      </c>
      <c r="AU371" s="137" t="s">
        <v>83</v>
      </c>
      <c r="AV371" s="14" t="s">
        <v>138</v>
      </c>
      <c r="AW371" s="14" t="s">
        <v>34</v>
      </c>
      <c r="AX371" s="14" t="s">
        <v>81</v>
      </c>
      <c r="AY371" s="137" t="s">
        <v>130</v>
      </c>
    </row>
    <row r="372" spans="2:65" s="1" customFormat="1" ht="16.5" customHeight="1" x14ac:dyDescent="0.2">
      <c r="B372" s="119"/>
      <c r="C372" s="256" t="s">
        <v>624</v>
      </c>
      <c r="D372" s="256" t="s">
        <v>133</v>
      </c>
      <c r="E372" s="257" t="s">
        <v>625</v>
      </c>
      <c r="F372" s="258" t="s">
        <v>626</v>
      </c>
      <c r="G372" s="259" t="s">
        <v>153</v>
      </c>
      <c r="H372" s="260">
        <v>37.064999999999998</v>
      </c>
      <c r="I372" s="120">
        <v>0</v>
      </c>
      <c r="J372" s="261">
        <f>ROUND(I372*H372,2)</f>
        <v>0</v>
      </c>
      <c r="K372" s="258" t="s">
        <v>137</v>
      </c>
      <c r="L372" s="29"/>
      <c r="M372" s="121" t="s">
        <v>3</v>
      </c>
      <c r="N372" s="122" t="s">
        <v>45</v>
      </c>
      <c r="O372" s="123">
        <v>0.11799999999999999</v>
      </c>
      <c r="P372" s="123">
        <f>O372*H372</f>
        <v>4.3736699999999997</v>
      </c>
      <c r="Q372" s="123">
        <v>4.0000000000000003E-5</v>
      </c>
      <c r="R372" s="123">
        <f>Q372*H372</f>
        <v>1.4825999999999999E-3</v>
      </c>
      <c r="S372" s="123">
        <v>0</v>
      </c>
      <c r="T372" s="124">
        <f>S372*H372</f>
        <v>0</v>
      </c>
      <c r="AR372" s="125" t="s">
        <v>240</v>
      </c>
      <c r="AT372" s="125" t="s">
        <v>133</v>
      </c>
      <c r="AU372" s="125" t="s">
        <v>83</v>
      </c>
      <c r="AY372" s="18" t="s">
        <v>130</v>
      </c>
      <c r="BE372" s="126">
        <f>IF(N372="základní",J372,0)</f>
        <v>0</v>
      </c>
      <c r="BF372" s="126">
        <f>IF(N372="snížená",J372,0)</f>
        <v>0</v>
      </c>
      <c r="BG372" s="126">
        <f>IF(N372="zákl. přenesená",J372,0)</f>
        <v>0</v>
      </c>
      <c r="BH372" s="126">
        <f>IF(N372="sníž. přenesená",J372,0)</f>
        <v>0</v>
      </c>
      <c r="BI372" s="126">
        <f>IF(N372="nulová",J372,0)</f>
        <v>0</v>
      </c>
      <c r="BJ372" s="18" t="s">
        <v>81</v>
      </c>
      <c r="BK372" s="126">
        <f>ROUND(I372*H372,2)</f>
        <v>0</v>
      </c>
      <c r="BL372" s="18" t="s">
        <v>240</v>
      </c>
      <c r="BM372" s="125" t="s">
        <v>627</v>
      </c>
    </row>
    <row r="373" spans="2:65" s="1" customFormat="1" x14ac:dyDescent="0.2">
      <c r="B373" s="29"/>
      <c r="D373" s="265" t="s">
        <v>140</v>
      </c>
      <c r="F373" s="266" t="s">
        <v>628</v>
      </c>
      <c r="L373" s="29"/>
      <c r="M373" s="127"/>
      <c r="T373" s="50"/>
      <c r="AT373" s="18" t="s">
        <v>140</v>
      </c>
      <c r="AU373" s="18" t="s">
        <v>83</v>
      </c>
    </row>
    <row r="374" spans="2:65" s="12" customFormat="1" x14ac:dyDescent="0.2">
      <c r="B374" s="128"/>
      <c r="D374" s="262" t="s">
        <v>142</v>
      </c>
      <c r="E374" s="129" t="s">
        <v>3</v>
      </c>
      <c r="F374" s="267" t="s">
        <v>623</v>
      </c>
      <c r="H374" s="129" t="s">
        <v>3</v>
      </c>
      <c r="L374" s="128"/>
      <c r="M374" s="130"/>
      <c r="T374" s="131"/>
      <c r="AT374" s="129" t="s">
        <v>142</v>
      </c>
      <c r="AU374" s="129" t="s">
        <v>83</v>
      </c>
      <c r="AV374" s="12" t="s">
        <v>81</v>
      </c>
      <c r="AW374" s="12" t="s">
        <v>34</v>
      </c>
      <c r="AX374" s="12" t="s">
        <v>74</v>
      </c>
      <c r="AY374" s="129" t="s">
        <v>130</v>
      </c>
    </row>
    <row r="375" spans="2:65" s="12" customFormat="1" x14ac:dyDescent="0.2">
      <c r="B375" s="128"/>
      <c r="D375" s="262" t="s">
        <v>142</v>
      </c>
      <c r="E375" s="129" t="s">
        <v>3</v>
      </c>
      <c r="F375" s="267" t="s">
        <v>157</v>
      </c>
      <c r="H375" s="129" t="s">
        <v>3</v>
      </c>
      <c r="L375" s="128"/>
      <c r="M375" s="130"/>
      <c r="T375" s="131"/>
      <c r="AT375" s="129" t="s">
        <v>142</v>
      </c>
      <c r="AU375" s="129" t="s">
        <v>83</v>
      </c>
      <c r="AV375" s="12" t="s">
        <v>81</v>
      </c>
      <c r="AW375" s="12" t="s">
        <v>34</v>
      </c>
      <c r="AX375" s="12" t="s">
        <v>74</v>
      </c>
      <c r="AY375" s="129" t="s">
        <v>130</v>
      </c>
    </row>
    <row r="376" spans="2:65" s="13" customFormat="1" x14ac:dyDescent="0.2">
      <c r="B376" s="132"/>
      <c r="D376" s="262" t="s">
        <v>142</v>
      </c>
      <c r="E376" s="133" t="s">
        <v>3</v>
      </c>
      <c r="F376" s="268" t="s">
        <v>307</v>
      </c>
      <c r="H376" s="269">
        <v>37.064999999999998</v>
      </c>
      <c r="L376" s="132"/>
      <c r="M376" s="134"/>
      <c r="T376" s="135"/>
      <c r="AT376" s="133" t="s">
        <v>142</v>
      </c>
      <c r="AU376" s="133" t="s">
        <v>83</v>
      </c>
      <c r="AV376" s="13" t="s">
        <v>83</v>
      </c>
      <c r="AW376" s="13" t="s">
        <v>34</v>
      </c>
      <c r="AX376" s="13" t="s">
        <v>74</v>
      </c>
      <c r="AY376" s="133" t="s">
        <v>130</v>
      </c>
    </row>
    <row r="377" spans="2:65" s="14" customFormat="1" x14ac:dyDescent="0.2">
      <c r="B377" s="136"/>
      <c r="D377" s="262" t="s">
        <v>142</v>
      </c>
      <c r="E377" s="137" t="s">
        <v>3</v>
      </c>
      <c r="F377" s="270" t="s">
        <v>145</v>
      </c>
      <c r="H377" s="271">
        <v>37.064999999999998</v>
      </c>
      <c r="L377" s="136"/>
      <c r="M377" s="138"/>
      <c r="T377" s="139"/>
      <c r="AT377" s="137" t="s">
        <v>142</v>
      </c>
      <c r="AU377" s="137" t="s">
        <v>83</v>
      </c>
      <c r="AV377" s="14" t="s">
        <v>138</v>
      </c>
      <c r="AW377" s="14" t="s">
        <v>34</v>
      </c>
      <c r="AX377" s="14" t="s">
        <v>81</v>
      </c>
      <c r="AY377" s="137" t="s">
        <v>130</v>
      </c>
    </row>
    <row r="378" spans="2:65" s="1" customFormat="1" ht="16.5" customHeight="1" x14ac:dyDescent="0.2">
      <c r="B378" s="119"/>
      <c r="C378" s="256" t="s">
        <v>629</v>
      </c>
      <c r="D378" s="256" t="s">
        <v>133</v>
      </c>
      <c r="E378" s="257" t="s">
        <v>630</v>
      </c>
      <c r="F378" s="258" t="s">
        <v>631</v>
      </c>
      <c r="G378" s="259" t="s">
        <v>153</v>
      </c>
      <c r="H378" s="260">
        <v>40.74</v>
      </c>
      <c r="I378" s="120">
        <v>0</v>
      </c>
      <c r="J378" s="261">
        <f>ROUND(I378*H378,2)</f>
        <v>0</v>
      </c>
      <c r="K378" s="258" t="s">
        <v>137</v>
      </c>
      <c r="L378" s="29"/>
      <c r="M378" s="121" t="s">
        <v>3</v>
      </c>
      <c r="N378" s="122" t="s">
        <v>45</v>
      </c>
      <c r="O378" s="123">
        <v>0.113</v>
      </c>
      <c r="P378" s="123">
        <f>O378*H378</f>
        <v>4.6036200000000003</v>
      </c>
      <c r="Q378" s="123">
        <v>2.0000000000000001E-4</v>
      </c>
      <c r="R378" s="123">
        <f>Q378*H378</f>
        <v>8.1480000000000007E-3</v>
      </c>
      <c r="S378" s="123">
        <v>0</v>
      </c>
      <c r="T378" s="124">
        <f>S378*H378</f>
        <v>0</v>
      </c>
      <c r="AR378" s="125" t="s">
        <v>240</v>
      </c>
      <c r="AT378" s="125" t="s">
        <v>133</v>
      </c>
      <c r="AU378" s="125" t="s">
        <v>83</v>
      </c>
      <c r="AY378" s="18" t="s">
        <v>130</v>
      </c>
      <c r="BE378" s="126">
        <f>IF(N378="základní",J378,0)</f>
        <v>0</v>
      </c>
      <c r="BF378" s="126">
        <f>IF(N378="snížená",J378,0)</f>
        <v>0</v>
      </c>
      <c r="BG378" s="126">
        <f>IF(N378="zákl. přenesená",J378,0)</f>
        <v>0</v>
      </c>
      <c r="BH378" s="126">
        <f>IF(N378="sníž. přenesená",J378,0)</f>
        <v>0</v>
      </c>
      <c r="BI378" s="126">
        <f>IF(N378="nulová",J378,0)</f>
        <v>0</v>
      </c>
      <c r="BJ378" s="18" t="s">
        <v>81</v>
      </c>
      <c r="BK378" s="126">
        <f>ROUND(I378*H378,2)</f>
        <v>0</v>
      </c>
      <c r="BL378" s="18" t="s">
        <v>240</v>
      </c>
      <c r="BM378" s="125" t="s">
        <v>632</v>
      </c>
    </row>
    <row r="379" spans="2:65" s="1" customFormat="1" x14ac:dyDescent="0.2">
      <c r="B379" s="29"/>
      <c r="D379" s="265" t="s">
        <v>140</v>
      </c>
      <c r="F379" s="266" t="s">
        <v>633</v>
      </c>
      <c r="L379" s="29"/>
      <c r="M379" s="127"/>
      <c r="T379" s="50"/>
      <c r="AT379" s="18" t="s">
        <v>140</v>
      </c>
      <c r="AU379" s="18" t="s">
        <v>83</v>
      </c>
    </row>
    <row r="380" spans="2:65" s="12" customFormat="1" x14ac:dyDescent="0.2">
      <c r="B380" s="128"/>
      <c r="D380" s="262" t="s">
        <v>142</v>
      </c>
      <c r="E380" s="129" t="s">
        <v>3</v>
      </c>
      <c r="F380" s="267" t="s">
        <v>634</v>
      </c>
      <c r="H380" s="129" t="s">
        <v>3</v>
      </c>
      <c r="L380" s="128"/>
      <c r="M380" s="130"/>
      <c r="T380" s="131"/>
      <c r="AT380" s="129" t="s">
        <v>142</v>
      </c>
      <c r="AU380" s="129" t="s">
        <v>83</v>
      </c>
      <c r="AV380" s="12" t="s">
        <v>81</v>
      </c>
      <c r="AW380" s="12" t="s">
        <v>34</v>
      </c>
      <c r="AX380" s="12" t="s">
        <v>74</v>
      </c>
      <c r="AY380" s="129" t="s">
        <v>130</v>
      </c>
    </row>
    <row r="381" spans="2:65" s="12" customFormat="1" x14ac:dyDescent="0.2">
      <c r="B381" s="128"/>
      <c r="D381" s="262" t="s">
        <v>142</v>
      </c>
      <c r="E381" s="129" t="s">
        <v>3</v>
      </c>
      <c r="F381" s="267" t="s">
        <v>157</v>
      </c>
      <c r="H381" s="129" t="s">
        <v>3</v>
      </c>
      <c r="L381" s="128"/>
      <c r="M381" s="130"/>
      <c r="T381" s="131"/>
      <c r="AT381" s="129" t="s">
        <v>142</v>
      </c>
      <c r="AU381" s="129" t="s">
        <v>83</v>
      </c>
      <c r="AV381" s="12" t="s">
        <v>81</v>
      </c>
      <c r="AW381" s="12" t="s">
        <v>34</v>
      </c>
      <c r="AX381" s="12" t="s">
        <v>74</v>
      </c>
      <c r="AY381" s="129" t="s">
        <v>130</v>
      </c>
    </row>
    <row r="382" spans="2:65" s="13" customFormat="1" x14ac:dyDescent="0.2">
      <c r="B382" s="132"/>
      <c r="D382" s="262" t="s">
        <v>142</v>
      </c>
      <c r="E382" s="133" t="s">
        <v>3</v>
      </c>
      <c r="F382" s="268" t="s">
        <v>307</v>
      </c>
      <c r="H382" s="269">
        <v>37.064999999999998</v>
      </c>
      <c r="L382" s="132"/>
      <c r="M382" s="134"/>
      <c r="T382" s="135"/>
      <c r="AT382" s="133" t="s">
        <v>142</v>
      </c>
      <c r="AU382" s="133" t="s">
        <v>83</v>
      </c>
      <c r="AV382" s="13" t="s">
        <v>83</v>
      </c>
      <c r="AW382" s="13" t="s">
        <v>34</v>
      </c>
      <c r="AX382" s="13" t="s">
        <v>74</v>
      </c>
      <c r="AY382" s="133" t="s">
        <v>130</v>
      </c>
    </row>
    <row r="383" spans="2:65" s="13" customFormat="1" x14ac:dyDescent="0.2">
      <c r="B383" s="132"/>
      <c r="D383" s="262" t="s">
        <v>142</v>
      </c>
      <c r="E383" s="133" t="s">
        <v>3</v>
      </c>
      <c r="F383" s="268" t="s">
        <v>308</v>
      </c>
      <c r="H383" s="269">
        <v>3.6749999999999998</v>
      </c>
      <c r="L383" s="132"/>
      <c r="M383" s="134"/>
      <c r="T383" s="135"/>
      <c r="AT383" s="133" t="s">
        <v>142</v>
      </c>
      <c r="AU383" s="133" t="s">
        <v>83</v>
      </c>
      <c r="AV383" s="13" t="s">
        <v>83</v>
      </c>
      <c r="AW383" s="13" t="s">
        <v>34</v>
      </c>
      <c r="AX383" s="13" t="s">
        <v>74</v>
      </c>
      <c r="AY383" s="133" t="s">
        <v>130</v>
      </c>
    </row>
    <row r="384" spans="2:65" s="14" customFormat="1" x14ac:dyDescent="0.2">
      <c r="B384" s="136"/>
      <c r="D384" s="262" t="s">
        <v>142</v>
      </c>
      <c r="E384" s="137" t="s">
        <v>3</v>
      </c>
      <c r="F384" s="270" t="s">
        <v>145</v>
      </c>
      <c r="H384" s="271">
        <v>40.74</v>
      </c>
      <c r="L384" s="136"/>
      <c r="M384" s="138"/>
      <c r="T384" s="139"/>
      <c r="AT384" s="137" t="s">
        <v>142</v>
      </c>
      <c r="AU384" s="137" t="s">
        <v>83</v>
      </c>
      <c r="AV384" s="14" t="s">
        <v>138</v>
      </c>
      <c r="AW384" s="14" t="s">
        <v>34</v>
      </c>
      <c r="AX384" s="14" t="s">
        <v>81</v>
      </c>
      <c r="AY384" s="137" t="s">
        <v>130</v>
      </c>
    </row>
    <row r="385" spans="2:65" s="1" customFormat="1" ht="21.75" customHeight="1" x14ac:dyDescent="0.2">
      <c r="B385" s="119"/>
      <c r="C385" s="256" t="s">
        <v>635</v>
      </c>
      <c r="D385" s="256" t="s">
        <v>133</v>
      </c>
      <c r="E385" s="257" t="s">
        <v>636</v>
      </c>
      <c r="F385" s="258" t="s">
        <v>637</v>
      </c>
      <c r="G385" s="259" t="s">
        <v>153</v>
      </c>
      <c r="H385" s="260">
        <v>3.6749999999999998</v>
      </c>
      <c r="I385" s="120">
        <v>0</v>
      </c>
      <c r="J385" s="261">
        <f>ROUND(I385*H385,2)</f>
        <v>0</v>
      </c>
      <c r="K385" s="258" t="s">
        <v>137</v>
      </c>
      <c r="L385" s="29"/>
      <c r="M385" s="121" t="s">
        <v>3</v>
      </c>
      <c r="N385" s="122" t="s">
        <v>45</v>
      </c>
      <c r="O385" s="123">
        <v>6.0999999999999999E-2</v>
      </c>
      <c r="P385" s="123">
        <f>O385*H385</f>
        <v>0.22417499999999999</v>
      </c>
      <c r="Q385" s="123">
        <v>0</v>
      </c>
      <c r="R385" s="123">
        <f>Q385*H385</f>
        <v>0</v>
      </c>
      <c r="S385" s="123">
        <v>0</v>
      </c>
      <c r="T385" s="124">
        <f>S385*H385</f>
        <v>0</v>
      </c>
      <c r="AR385" s="125" t="s">
        <v>240</v>
      </c>
      <c r="AT385" s="125" t="s">
        <v>133</v>
      </c>
      <c r="AU385" s="125" t="s">
        <v>83</v>
      </c>
      <c r="AY385" s="18" t="s">
        <v>130</v>
      </c>
      <c r="BE385" s="126">
        <f>IF(N385="základní",J385,0)</f>
        <v>0</v>
      </c>
      <c r="BF385" s="126">
        <f>IF(N385="snížená",J385,0)</f>
        <v>0</v>
      </c>
      <c r="BG385" s="126">
        <f>IF(N385="zákl. přenesená",J385,0)</f>
        <v>0</v>
      </c>
      <c r="BH385" s="126">
        <f>IF(N385="sníž. přenesená",J385,0)</f>
        <v>0</v>
      </c>
      <c r="BI385" s="126">
        <f>IF(N385="nulová",J385,0)</f>
        <v>0</v>
      </c>
      <c r="BJ385" s="18" t="s">
        <v>81</v>
      </c>
      <c r="BK385" s="126">
        <f>ROUND(I385*H385,2)</f>
        <v>0</v>
      </c>
      <c r="BL385" s="18" t="s">
        <v>240</v>
      </c>
      <c r="BM385" s="125" t="s">
        <v>638</v>
      </c>
    </row>
    <row r="386" spans="2:65" s="1" customFormat="1" x14ac:dyDescent="0.2">
      <c r="B386" s="29"/>
      <c r="D386" s="265" t="s">
        <v>140</v>
      </c>
      <c r="F386" s="266" t="s">
        <v>639</v>
      </c>
      <c r="L386" s="29"/>
      <c r="M386" s="127"/>
      <c r="T386" s="50"/>
      <c r="AT386" s="18" t="s">
        <v>140</v>
      </c>
      <c r="AU386" s="18" t="s">
        <v>83</v>
      </c>
    </row>
    <row r="387" spans="2:65" s="12" customFormat="1" x14ac:dyDescent="0.2">
      <c r="B387" s="128"/>
      <c r="D387" s="262" t="s">
        <v>142</v>
      </c>
      <c r="E387" s="129" t="s">
        <v>3</v>
      </c>
      <c r="F387" s="267" t="s">
        <v>634</v>
      </c>
      <c r="H387" s="129" t="s">
        <v>3</v>
      </c>
      <c r="L387" s="128"/>
      <c r="M387" s="130"/>
      <c r="T387" s="131"/>
      <c r="AT387" s="129" t="s">
        <v>142</v>
      </c>
      <c r="AU387" s="129" t="s">
        <v>83</v>
      </c>
      <c r="AV387" s="12" t="s">
        <v>81</v>
      </c>
      <c r="AW387" s="12" t="s">
        <v>34</v>
      </c>
      <c r="AX387" s="12" t="s">
        <v>74</v>
      </c>
      <c r="AY387" s="129" t="s">
        <v>130</v>
      </c>
    </row>
    <row r="388" spans="2:65" s="12" customFormat="1" x14ac:dyDescent="0.2">
      <c r="B388" s="128"/>
      <c r="D388" s="262" t="s">
        <v>142</v>
      </c>
      <c r="E388" s="129" t="s">
        <v>3</v>
      </c>
      <c r="F388" s="267" t="s">
        <v>157</v>
      </c>
      <c r="H388" s="129" t="s">
        <v>3</v>
      </c>
      <c r="L388" s="128"/>
      <c r="M388" s="130"/>
      <c r="T388" s="131"/>
      <c r="AT388" s="129" t="s">
        <v>142</v>
      </c>
      <c r="AU388" s="129" t="s">
        <v>83</v>
      </c>
      <c r="AV388" s="12" t="s">
        <v>81</v>
      </c>
      <c r="AW388" s="12" t="s">
        <v>34</v>
      </c>
      <c r="AX388" s="12" t="s">
        <v>74</v>
      </c>
      <c r="AY388" s="129" t="s">
        <v>130</v>
      </c>
    </row>
    <row r="389" spans="2:65" s="13" customFormat="1" x14ac:dyDescent="0.2">
      <c r="B389" s="132"/>
      <c r="D389" s="262" t="s">
        <v>142</v>
      </c>
      <c r="E389" s="133" t="s">
        <v>3</v>
      </c>
      <c r="F389" s="268" t="s">
        <v>308</v>
      </c>
      <c r="H389" s="269">
        <v>3.6749999999999998</v>
      </c>
      <c r="L389" s="132"/>
      <c r="M389" s="134"/>
      <c r="T389" s="135"/>
      <c r="AT389" s="133" t="s">
        <v>142</v>
      </c>
      <c r="AU389" s="133" t="s">
        <v>83</v>
      </c>
      <c r="AV389" s="13" t="s">
        <v>83</v>
      </c>
      <c r="AW389" s="13" t="s">
        <v>34</v>
      </c>
      <c r="AX389" s="13" t="s">
        <v>74</v>
      </c>
      <c r="AY389" s="133" t="s">
        <v>130</v>
      </c>
    </row>
    <row r="390" spans="2:65" s="14" customFormat="1" x14ac:dyDescent="0.2">
      <c r="B390" s="136"/>
      <c r="D390" s="262" t="s">
        <v>142</v>
      </c>
      <c r="E390" s="137" t="s">
        <v>3</v>
      </c>
      <c r="F390" s="270" t="s">
        <v>145</v>
      </c>
      <c r="H390" s="271">
        <v>3.6749999999999998</v>
      </c>
      <c r="L390" s="136"/>
      <c r="M390" s="138"/>
      <c r="T390" s="139"/>
      <c r="AT390" s="137" t="s">
        <v>142</v>
      </c>
      <c r="AU390" s="137" t="s">
        <v>83</v>
      </c>
      <c r="AV390" s="14" t="s">
        <v>138</v>
      </c>
      <c r="AW390" s="14" t="s">
        <v>34</v>
      </c>
      <c r="AX390" s="14" t="s">
        <v>81</v>
      </c>
      <c r="AY390" s="137" t="s">
        <v>130</v>
      </c>
    </row>
    <row r="391" spans="2:65" s="1" customFormat="1" ht="16.5" customHeight="1" x14ac:dyDescent="0.2">
      <c r="B391" s="119"/>
      <c r="C391" s="256" t="s">
        <v>640</v>
      </c>
      <c r="D391" s="256" t="s">
        <v>133</v>
      </c>
      <c r="E391" s="257" t="s">
        <v>641</v>
      </c>
      <c r="F391" s="258" t="s">
        <v>642</v>
      </c>
      <c r="G391" s="259" t="s">
        <v>153</v>
      </c>
      <c r="H391" s="260">
        <v>40.74</v>
      </c>
      <c r="I391" s="120">
        <v>0</v>
      </c>
      <c r="J391" s="261">
        <f>ROUND(I391*H391,2)</f>
        <v>0</v>
      </c>
      <c r="K391" s="258" t="s">
        <v>304</v>
      </c>
      <c r="L391" s="29"/>
      <c r="M391" s="121" t="s">
        <v>3</v>
      </c>
      <c r="N391" s="122" t="s">
        <v>45</v>
      </c>
      <c r="O391" s="123">
        <v>0.28699999999999998</v>
      </c>
      <c r="P391" s="123">
        <f>O391*H391</f>
        <v>11.69238</v>
      </c>
      <c r="Q391" s="123">
        <v>1.4E-3</v>
      </c>
      <c r="R391" s="123">
        <f>Q391*H391</f>
        <v>5.7036000000000003E-2</v>
      </c>
      <c r="S391" s="123">
        <v>0</v>
      </c>
      <c r="T391" s="124">
        <f>S391*H391</f>
        <v>0</v>
      </c>
      <c r="AR391" s="125" t="s">
        <v>240</v>
      </c>
      <c r="AT391" s="125" t="s">
        <v>133</v>
      </c>
      <c r="AU391" s="125" t="s">
        <v>83</v>
      </c>
      <c r="AY391" s="18" t="s">
        <v>130</v>
      </c>
      <c r="BE391" s="126">
        <f>IF(N391="základní",J391,0)</f>
        <v>0</v>
      </c>
      <c r="BF391" s="126">
        <f>IF(N391="snížená",J391,0)</f>
        <v>0</v>
      </c>
      <c r="BG391" s="126">
        <f>IF(N391="zákl. přenesená",J391,0)</f>
        <v>0</v>
      </c>
      <c r="BH391" s="126">
        <f>IF(N391="sníž. přenesená",J391,0)</f>
        <v>0</v>
      </c>
      <c r="BI391" s="126">
        <f>IF(N391="nulová",J391,0)</f>
        <v>0</v>
      </c>
      <c r="BJ391" s="18" t="s">
        <v>81</v>
      </c>
      <c r="BK391" s="126">
        <f>ROUND(I391*H391,2)</f>
        <v>0</v>
      </c>
      <c r="BL391" s="18" t="s">
        <v>240</v>
      </c>
      <c r="BM391" s="125" t="s">
        <v>643</v>
      </c>
    </row>
    <row r="392" spans="2:65" s="1" customFormat="1" x14ac:dyDescent="0.2">
      <c r="B392" s="29"/>
      <c r="D392" s="265" t="s">
        <v>140</v>
      </c>
      <c r="F392" s="266" t="s">
        <v>644</v>
      </c>
      <c r="L392" s="29"/>
      <c r="M392" s="127"/>
      <c r="T392" s="50"/>
      <c r="AT392" s="18" t="s">
        <v>140</v>
      </c>
      <c r="AU392" s="18" t="s">
        <v>83</v>
      </c>
    </row>
    <row r="393" spans="2:65" s="12" customFormat="1" x14ac:dyDescent="0.2">
      <c r="B393" s="128"/>
      <c r="D393" s="262" t="s">
        <v>142</v>
      </c>
      <c r="E393" s="129" t="s">
        <v>3</v>
      </c>
      <c r="F393" s="267" t="s">
        <v>645</v>
      </c>
      <c r="H393" s="129" t="s">
        <v>3</v>
      </c>
      <c r="L393" s="128"/>
      <c r="M393" s="130"/>
      <c r="T393" s="131"/>
      <c r="AT393" s="129" t="s">
        <v>142</v>
      </c>
      <c r="AU393" s="129" t="s">
        <v>83</v>
      </c>
      <c r="AV393" s="12" t="s">
        <v>81</v>
      </c>
      <c r="AW393" s="12" t="s">
        <v>34</v>
      </c>
      <c r="AX393" s="12" t="s">
        <v>74</v>
      </c>
      <c r="AY393" s="129" t="s">
        <v>130</v>
      </c>
    </row>
    <row r="394" spans="2:65" s="12" customFormat="1" x14ac:dyDescent="0.2">
      <c r="B394" s="128"/>
      <c r="D394" s="262" t="s">
        <v>142</v>
      </c>
      <c r="E394" s="129" t="s">
        <v>3</v>
      </c>
      <c r="F394" s="267" t="s">
        <v>157</v>
      </c>
      <c r="H394" s="129" t="s">
        <v>3</v>
      </c>
      <c r="L394" s="128"/>
      <c r="M394" s="130"/>
      <c r="T394" s="131"/>
      <c r="AT394" s="129" t="s">
        <v>142</v>
      </c>
      <c r="AU394" s="129" t="s">
        <v>83</v>
      </c>
      <c r="AV394" s="12" t="s">
        <v>81</v>
      </c>
      <c r="AW394" s="12" t="s">
        <v>34</v>
      </c>
      <c r="AX394" s="12" t="s">
        <v>74</v>
      </c>
      <c r="AY394" s="129" t="s">
        <v>130</v>
      </c>
    </row>
    <row r="395" spans="2:65" s="13" customFormat="1" x14ac:dyDescent="0.2">
      <c r="B395" s="132"/>
      <c r="D395" s="262" t="s">
        <v>142</v>
      </c>
      <c r="E395" s="133" t="s">
        <v>3</v>
      </c>
      <c r="F395" s="268" t="s">
        <v>158</v>
      </c>
      <c r="H395" s="269">
        <v>37.064999999999998</v>
      </c>
      <c r="L395" s="132"/>
      <c r="M395" s="134"/>
      <c r="T395" s="135"/>
      <c r="AT395" s="133" t="s">
        <v>142</v>
      </c>
      <c r="AU395" s="133" t="s">
        <v>83</v>
      </c>
      <c r="AV395" s="13" t="s">
        <v>83</v>
      </c>
      <c r="AW395" s="13" t="s">
        <v>34</v>
      </c>
      <c r="AX395" s="13" t="s">
        <v>74</v>
      </c>
      <c r="AY395" s="133" t="s">
        <v>130</v>
      </c>
    </row>
    <row r="396" spans="2:65" s="15" customFormat="1" x14ac:dyDescent="0.2">
      <c r="B396" s="140"/>
      <c r="D396" s="262" t="s">
        <v>142</v>
      </c>
      <c r="E396" s="141" t="s">
        <v>307</v>
      </c>
      <c r="F396" s="272" t="s">
        <v>159</v>
      </c>
      <c r="H396" s="273">
        <v>37.064999999999998</v>
      </c>
      <c r="L396" s="140"/>
      <c r="M396" s="142"/>
      <c r="T396" s="143"/>
      <c r="AT396" s="141" t="s">
        <v>142</v>
      </c>
      <c r="AU396" s="141" t="s">
        <v>83</v>
      </c>
      <c r="AV396" s="15" t="s">
        <v>150</v>
      </c>
      <c r="AW396" s="15" t="s">
        <v>34</v>
      </c>
      <c r="AX396" s="15" t="s">
        <v>74</v>
      </c>
      <c r="AY396" s="141" t="s">
        <v>130</v>
      </c>
    </row>
    <row r="397" spans="2:65" s="13" customFormat="1" x14ac:dyDescent="0.2">
      <c r="B397" s="132"/>
      <c r="D397" s="262" t="s">
        <v>142</v>
      </c>
      <c r="E397" s="133" t="s">
        <v>3</v>
      </c>
      <c r="F397" s="268" t="s">
        <v>308</v>
      </c>
      <c r="H397" s="269">
        <v>3.6749999999999998</v>
      </c>
      <c r="L397" s="132"/>
      <c r="M397" s="134"/>
      <c r="T397" s="135"/>
      <c r="AT397" s="133" t="s">
        <v>142</v>
      </c>
      <c r="AU397" s="133" t="s">
        <v>83</v>
      </c>
      <c r="AV397" s="13" t="s">
        <v>83</v>
      </c>
      <c r="AW397" s="13" t="s">
        <v>34</v>
      </c>
      <c r="AX397" s="13" t="s">
        <v>74</v>
      </c>
      <c r="AY397" s="133" t="s">
        <v>130</v>
      </c>
    </row>
    <row r="398" spans="2:65" s="14" customFormat="1" x14ac:dyDescent="0.2">
      <c r="B398" s="136"/>
      <c r="D398" s="262" t="s">
        <v>142</v>
      </c>
      <c r="E398" s="137" t="s">
        <v>3</v>
      </c>
      <c r="F398" s="270" t="s">
        <v>145</v>
      </c>
      <c r="H398" s="271">
        <v>40.74</v>
      </c>
      <c r="L398" s="136"/>
      <c r="M398" s="138"/>
      <c r="T398" s="139"/>
      <c r="AT398" s="137" t="s">
        <v>142</v>
      </c>
      <c r="AU398" s="137" t="s">
        <v>83</v>
      </c>
      <c r="AV398" s="14" t="s">
        <v>138</v>
      </c>
      <c r="AW398" s="14" t="s">
        <v>34</v>
      </c>
      <c r="AX398" s="14" t="s">
        <v>81</v>
      </c>
      <c r="AY398" s="137" t="s">
        <v>130</v>
      </c>
    </row>
    <row r="399" spans="2:65" s="1" customFormat="1" ht="21.75" customHeight="1" x14ac:dyDescent="0.2">
      <c r="B399" s="119"/>
      <c r="C399" s="256" t="s">
        <v>646</v>
      </c>
      <c r="D399" s="256" t="s">
        <v>133</v>
      </c>
      <c r="E399" s="257" t="s">
        <v>647</v>
      </c>
      <c r="F399" s="258" t="s">
        <v>648</v>
      </c>
      <c r="G399" s="259" t="s">
        <v>153</v>
      </c>
      <c r="H399" s="260">
        <v>3.6749999999999998</v>
      </c>
      <c r="I399" s="120">
        <v>0</v>
      </c>
      <c r="J399" s="261">
        <f>ROUND(I399*H399,2)</f>
        <v>0</v>
      </c>
      <c r="K399" s="258" t="s">
        <v>137</v>
      </c>
      <c r="L399" s="29"/>
      <c r="M399" s="121" t="s">
        <v>3</v>
      </c>
      <c r="N399" s="122" t="s">
        <v>45</v>
      </c>
      <c r="O399" s="123">
        <v>6.5000000000000002E-2</v>
      </c>
      <c r="P399" s="123">
        <f>O399*H399</f>
        <v>0.238875</v>
      </c>
      <c r="Q399" s="123">
        <v>0</v>
      </c>
      <c r="R399" s="123">
        <f>Q399*H399</f>
        <v>0</v>
      </c>
      <c r="S399" s="123">
        <v>0</v>
      </c>
      <c r="T399" s="124">
        <f>S399*H399</f>
        <v>0</v>
      </c>
      <c r="AR399" s="125" t="s">
        <v>240</v>
      </c>
      <c r="AT399" s="125" t="s">
        <v>133</v>
      </c>
      <c r="AU399" s="125" t="s">
        <v>83</v>
      </c>
      <c r="AY399" s="18" t="s">
        <v>130</v>
      </c>
      <c r="BE399" s="126">
        <f>IF(N399="základní",J399,0)</f>
        <v>0</v>
      </c>
      <c r="BF399" s="126">
        <f>IF(N399="snížená",J399,0)</f>
        <v>0</v>
      </c>
      <c r="BG399" s="126">
        <f>IF(N399="zákl. přenesená",J399,0)</f>
        <v>0</v>
      </c>
      <c r="BH399" s="126">
        <f>IF(N399="sníž. přenesená",J399,0)</f>
        <v>0</v>
      </c>
      <c r="BI399" s="126">
        <f>IF(N399="nulová",J399,0)</f>
        <v>0</v>
      </c>
      <c r="BJ399" s="18" t="s">
        <v>81</v>
      </c>
      <c r="BK399" s="126">
        <f>ROUND(I399*H399,2)</f>
        <v>0</v>
      </c>
      <c r="BL399" s="18" t="s">
        <v>240</v>
      </c>
      <c r="BM399" s="125" t="s">
        <v>649</v>
      </c>
    </row>
    <row r="400" spans="2:65" s="1" customFormat="1" x14ac:dyDescent="0.2">
      <c r="B400" s="29"/>
      <c r="D400" s="265" t="s">
        <v>140</v>
      </c>
      <c r="F400" s="266" t="s">
        <v>650</v>
      </c>
      <c r="L400" s="29"/>
      <c r="M400" s="127"/>
      <c r="T400" s="50"/>
      <c r="AT400" s="18" t="s">
        <v>140</v>
      </c>
      <c r="AU400" s="18" t="s">
        <v>83</v>
      </c>
    </row>
    <row r="401" spans="2:65" s="12" customFormat="1" x14ac:dyDescent="0.2">
      <c r="B401" s="128"/>
      <c r="D401" s="262" t="s">
        <v>142</v>
      </c>
      <c r="E401" s="129" t="s">
        <v>3</v>
      </c>
      <c r="F401" s="267" t="s">
        <v>651</v>
      </c>
      <c r="H401" s="129" t="s">
        <v>3</v>
      </c>
      <c r="L401" s="128"/>
      <c r="M401" s="130"/>
      <c r="T401" s="131"/>
      <c r="AT401" s="129" t="s">
        <v>142</v>
      </c>
      <c r="AU401" s="129" t="s">
        <v>83</v>
      </c>
      <c r="AV401" s="12" t="s">
        <v>81</v>
      </c>
      <c r="AW401" s="12" t="s">
        <v>34</v>
      </c>
      <c r="AX401" s="12" t="s">
        <v>74</v>
      </c>
      <c r="AY401" s="129" t="s">
        <v>130</v>
      </c>
    </row>
    <row r="402" spans="2:65" s="12" customFormat="1" x14ac:dyDescent="0.2">
      <c r="B402" s="128"/>
      <c r="D402" s="262" t="s">
        <v>142</v>
      </c>
      <c r="E402" s="129" t="s">
        <v>3</v>
      </c>
      <c r="F402" s="267" t="s">
        <v>157</v>
      </c>
      <c r="H402" s="129" t="s">
        <v>3</v>
      </c>
      <c r="L402" s="128"/>
      <c r="M402" s="130"/>
      <c r="T402" s="131"/>
      <c r="AT402" s="129" t="s">
        <v>142</v>
      </c>
      <c r="AU402" s="129" t="s">
        <v>83</v>
      </c>
      <c r="AV402" s="12" t="s">
        <v>81</v>
      </c>
      <c r="AW402" s="12" t="s">
        <v>34</v>
      </c>
      <c r="AX402" s="12" t="s">
        <v>74</v>
      </c>
      <c r="AY402" s="129" t="s">
        <v>130</v>
      </c>
    </row>
    <row r="403" spans="2:65" s="13" customFormat="1" x14ac:dyDescent="0.2">
      <c r="B403" s="132"/>
      <c r="D403" s="262" t="s">
        <v>142</v>
      </c>
      <c r="E403" s="133" t="s">
        <v>3</v>
      </c>
      <c r="F403" s="268" t="s">
        <v>652</v>
      </c>
      <c r="H403" s="269">
        <v>3.6749999999999998</v>
      </c>
      <c r="L403" s="132"/>
      <c r="M403" s="134"/>
      <c r="T403" s="135"/>
      <c r="AT403" s="133" t="s">
        <v>142</v>
      </c>
      <c r="AU403" s="133" t="s">
        <v>83</v>
      </c>
      <c r="AV403" s="13" t="s">
        <v>83</v>
      </c>
      <c r="AW403" s="13" t="s">
        <v>34</v>
      </c>
      <c r="AX403" s="13" t="s">
        <v>74</v>
      </c>
      <c r="AY403" s="133" t="s">
        <v>130</v>
      </c>
    </row>
    <row r="404" spans="2:65" s="15" customFormat="1" x14ac:dyDescent="0.2">
      <c r="B404" s="140"/>
      <c r="D404" s="262" t="s">
        <v>142</v>
      </c>
      <c r="E404" s="141" t="s">
        <v>308</v>
      </c>
      <c r="F404" s="272" t="s">
        <v>159</v>
      </c>
      <c r="H404" s="273">
        <v>3.6749999999999998</v>
      </c>
      <c r="L404" s="140"/>
      <c r="M404" s="142"/>
      <c r="T404" s="143"/>
      <c r="AT404" s="141" t="s">
        <v>142</v>
      </c>
      <c r="AU404" s="141" t="s">
        <v>83</v>
      </c>
      <c r="AV404" s="15" t="s">
        <v>150</v>
      </c>
      <c r="AW404" s="15" t="s">
        <v>34</v>
      </c>
      <c r="AX404" s="15" t="s">
        <v>74</v>
      </c>
      <c r="AY404" s="141" t="s">
        <v>130</v>
      </c>
    </row>
    <row r="405" spans="2:65" s="14" customFormat="1" x14ac:dyDescent="0.2">
      <c r="B405" s="136"/>
      <c r="D405" s="262" t="s">
        <v>142</v>
      </c>
      <c r="E405" s="137" t="s">
        <v>3</v>
      </c>
      <c r="F405" s="270" t="s">
        <v>145</v>
      </c>
      <c r="H405" s="271">
        <v>3.6749999999999998</v>
      </c>
      <c r="L405" s="136"/>
      <c r="M405" s="138"/>
      <c r="T405" s="139"/>
      <c r="AT405" s="137" t="s">
        <v>142</v>
      </c>
      <c r="AU405" s="137" t="s">
        <v>83</v>
      </c>
      <c r="AV405" s="14" t="s">
        <v>138</v>
      </c>
      <c r="AW405" s="14" t="s">
        <v>34</v>
      </c>
      <c r="AX405" s="14" t="s">
        <v>81</v>
      </c>
      <c r="AY405" s="137" t="s">
        <v>130</v>
      </c>
    </row>
    <row r="406" spans="2:65" s="1" customFormat="1" ht="16.5" customHeight="1" x14ac:dyDescent="0.2">
      <c r="B406" s="119"/>
      <c r="C406" s="256" t="s">
        <v>653</v>
      </c>
      <c r="D406" s="256" t="s">
        <v>133</v>
      </c>
      <c r="E406" s="257" t="s">
        <v>654</v>
      </c>
      <c r="F406" s="258" t="s">
        <v>655</v>
      </c>
      <c r="G406" s="259" t="s">
        <v>153</v>
      </c>
      <c r="H406" s="260">
        <v>40.74</v>
      </c>
      <c r="I406" s="120">
        <v>0</v>
      </c>
      <c r="J406" s="261">
        <f>ROUND(I406*H406,2)</f>
        <v>0</v>
      </c>
      <c r="K406" s="258" t="s">
        <v>137</v>
      </c>
      <c r="L406" s="29"/>
      <c r="M406" s="121" t="s">
        <v>3</v>
      </c>
      <c r="N406" s="122" t="s">
        <v>45</v>
      </c>
      <c r="O406" s="123">
        <v>0.108</v>
      </c>
      <c r="P406" s="123">
        <f>O406*H406</f>
        <v>4.3999199999999998</v>
      </c>
      <c r="Q406" s="123">
        <v>2.0000000000000001E-4</v>
      </c>
      <c r="R406" s="123">
        <f>Q406*H406</f>
        <v>8.1480000000000007E-3</v>
      </c>
      <c r="S406" s="123">
        <v>0</v>
      </c>
      <c r="T406" s="124">
        <f>S406*H406</f>
        <v>0</v>
      </c>
      <c r="AR406" s="125" t="s">
        <v>240</v>
      </c>
      <c r="AT406" s="125" t="s">
        <v>133</v>
      </c>
      <c r="AU406" s="125" t="s">
        <v>83</v>
      </c>
      <c r="AY406" s="18" t="s">
        <v>130</v>
      </c>
      <c r="BE406" s="126">
        <f>IF(N406="základní",J406,0)</f>
        <v>0</v>
      </c>
      <c r="BF406" s="126">
        <f>IF(N406="snížená",J406,0)</f>
        <v>0</v>
      </c>
      <c r="BG406" s="126">
        <f>IF(N406="zákl. přenesená",J406,0)</f>
        <v>0</v>
      </c>
      <c r="BH406" s="126">
        <f>IF(N406="sníž. přenesená",J406,0)</f>
        <v>0</v>
      </c>
      <c r="BI406" s="126">
        <f>IF(N406="nulová",J406,0)</f>
        <v>0</v>
      </c>
      <c r="BJ406" s="18" t="s">
        <v>81</v>
      </c>
      <c r="BK406" s="126">
        <f>ROUND(I406*H406,2)</f>
        <v>0</v>
      </c>
      <c r="BL406" s="18" t="s">
        <v>240</v>
      </c>
      <c r="BM406" s="125" t="s">
        <v>656</v>
      </c>
    </row>
    <row r="407" spans="2:65" s="1" customFormat="1" x14ac:dyDescent="0.2">
      <c r="B407" s="29"/>
      <c r="D407" s="265" t="s">
        <v>140</v>
      </c>
      <c r="F407" s="266" t="s">
        <v>657</v>
      </c>
      <c r="L407" s="29"/>
      <c r="M407" s="127"/>
      <c r="T407" s="50"/>
      <c r="AT407" s="18" t="s">
        <v>140</v>
      </c>
      <c r="AU407" s="18" t="s">
        <v>83</v>
      </c>
    </row>
    <row r="408" spans="2:65" s="12" customFormat="1" x14ac:dyDescent="0.2">
      <c r="B408" s="128"/>
      <c r="D408" s="262" t="s">
        <v>142</v>
      </c>
      <c r="E408" s="129" t="s">
        <v>3</v>
      </c>
      <c r="F408" s="267" t="s">
        <v>658</v>
      </c>
      <c r="H408" s="129" t="s">
        <v>3</v>
      </c>
      <c r="L408" s="128"/>
      <c r="M408" s="130"/>
      <c r="T408" s="131"/>
      <c r="AT408" s="129" t="s">
        <v>142</v>
      </c>
      <c r="AU408" s="129" t="s">
        <v>83</v>
      </c>
      <c r="AV408" s="12" t="s">
        <v>81</v>
      </c>
      <c r="AW408" s="12" t="s">
        <v>34</v>
      </c>
      <c r="AX408" s="12" t="s">
        <v>74</v>
      </c>
      <c r="AY408" s="129" t="s">
        <v>130</v>
      </c>
    </row>
    <row r="409" spans="2:65" s="12" customFormat="1" x14ac:dyDescent="0.2">
      <c r="B409" s="128"/>
      <c r="D409" s="262" t="s">
        <v>142</v>
      </c>
      <c r="E409" s="129" t="s">
        <v>3</v>
      </c>
      <c r="F409" s="267" t="s">
        <v>157</v>
      </c>
      <c r="H409" s="129" t="s">
        <v>3</v>
      </c>
      <c r="L409" s="128"/>
      <c r="M409" s="130"/>
      <c r="T409" s="131"/>
      <c r="AT409" s="129" t="s">
        <v>142</v>
      </c>
      <c r="AU409" s="129" t="s">
        <v>83</v>
      </c>
      <c r="AV409" s="12" t="s">
        <v>81</v>
      </c>
      <c r="AW409" s="12" t="s">
        <v>34</v>
      </c>
      <c r="AX409" s="12" t="s">
        <v>74</v>
      </c>
      <c r="AY409" s="129" t="s">
        <v>130</v>
      </c>
    </row>
    <row r="410" spans="2:65" s="13" customFormat="1" x14ac:dyDescent="0.2">
      <c r="B410" s="132"/>
      <c r="D410" s="262" t="s">
        <v>142</v>
      </c>
      <c r="E410" s="133" t="s">
        <v>3</v>
      </c>
      <c r="F410" s="268" t="s">
        <v>307</v>
      </c>
      <c r="H410" s="269">
        <v>37.064999999999998</v>
      </c>
      <c r="L410" s="132"/>
      <c r="M410" s="134"/>
      <c r="T410" s="135"/>
      <c r="AT410" s="133" t="s">
        <v>142</v>
      </c>
      <c r="AU410" s="133" t="s">
        <v>83</v>
      </c>
      <c r="AV410" s="13" t="s">
        <v>83</v>
      </c>
      <c r="AW410" s="13" t="s">
        <v>34</v>
      </c>
      <c r="AX410" s="13" t="s">
        <v>74</v>
      </c>
      <c r="AY410" s="133" t="s">
        <v>130</v>
      </c>
    </row>
    <row r="411" spans="2:65" s="13" customFormat="1" x14ac:dyDescent="0.2">
      <c r="B411" s="132"/>
      <c r="D411" s="262" t="s">
        <v>142</v>
      </c>
      <c r="E411" s="133" t="s">
        <v>3</v>
      </c>
      <c r="F411" s="268" t="s">
        <v>308</v>
      </c>
      <c r="H411" s="269">
        <v>3.6749999999999998</v>
      </c>
      <c r="L411" s="132"/>
      <c r="M411" s="134"/>
      <c r="T411" s="135"/>
      <c r="AT411" s="133" t="s">
        <v>142</v>
      </c>
      <c r="AU411" s="133" t="s">
        <v>83</v>
      </c>
      <c r="AV411" s="13" t="s">
        <v>83</v>
      </c>
      <c r="AW411" s="13" t="s">
        <v>34</v>
      </c>
      <c r="AX411" s="13" t="s">
        <v>74</v>
      </c>
      <c r="AY411" s="133" t="s">
        <v>130</v>
      </c>
    </row>
    <row r="412" spans="2:65" s="14" customFormat="1" x14ac:dyDescent="0.2">
      <c r="B412" s="136"/>
      <c r="D412" s="262" t="s">
        <v>142</v>
      </c>
      <c r="E412" s="137" t="s">
        <v>3</v>
      </c>
      <c r="F412" s="270" t="s">
        <v>145</v>
      </c>
      <c r="H412" s="271">
        <v>40.74</v>
      </c>
      <c r="L412" s="136"/>
      <c r="M412" s="138"/>
      <c r="T412" s="139"/>
      <c r="AT412" s="137" t="s">
        <v>142</v>
      </c>
      <c r="AU412" s="137" t="s">
        <v>83</v>
      </c>
      <c r="AV412" s="14" t="s">
        <v>138</v>
      </c>
      <c r="AW412" s="14" t="s">
        <v>34</v>
      </c>
      <c r="AX412" s="14" t="s">
        <v>81</v>
      </c>
      <c r="AY412" s="137" t="s">
        <v>130</v>
      </c>
    </row>
    <row r="413" spans="2:65" s="1" customFormat="1" ht="16.5" customHeight="1" x14ac:dyDescent="0.2">
      <c r="B413" s="119"/>
      <c r="C413" s="256" t="s">
        <v>659</v>
      </c>
      <c r="D413" s="256" t="s">
        <v>133</v>
      </c>
      <c r="E413" s="257" t="s">
        <v>660</v>
      </c>
      <c r="F413" s="258" t="s">
        <v>661</v>
      </c>
      <c r="G413" s="259" t="s">
        <v>153</v>
      </c>
      <c r="H413" s="260">
        <v>3.6749999999999998</v>
      </c>
      <c r="I413" s="120">
        <v>0</v>
      </c>
      <c r="J413" s="261">
        <f>ROUND(I413*H413,2)</f>
        <v>0</v>
      </c>
      <c r="K413" s="258" t="s">
        <v>137</v>
      </c>
      <c r="L413" s="29"/>
      <c r="M413" s="121" t="s">
        <v>3</v>
      </c>
      <c r="N413" s="122" t="s">
        <v>45</v>
      </c>
      <c r="O413" s="123">
        <v>4.8000000000000001E-2</v>
      </c>
      <c r="P413" s="123">
        <f>O413*H413</f>
        <v>0.1764</v>
      </c>
      <c r="Q413" s="123">
        <v>0</v>
      </c>
      <c r="R413" s="123">
        <f>Q413*H413</f>
        <v>0</v>
      </c>
      <c r="S413" s="123">
        <v>0</v>
      </c>
      <c r="T413" s="124">
        <f>S413*H413</f>
        <v>0</v>
      </c>
      <c r="AR413" s="125" t="s">
        <v>240</v>
      </c>
      <c r="AT413" s="125" t="s">
        <v>133</v>
      </c>
      <c r="AU413" s="125" t="s">
        <v>83</v>
      </c>
      <c r="AY413" s="18" t="s">
        <v>130</v>
      </c>
      <c r="BE413" s="126">
        <f>IF(N413="základní",J413,0)</f>
        <v>0</v>
      </c>
      <c r="BF413" s="126">
        <f>IF(N413="snížená",J413,0)</f>
        <v>0</v>
      </c>
      <c r="BG413" s="126">
        <f>IF(N413="zákl. přenesená",J413,0)</f>
        <v>0</v>
      </c>
      <c r="BH413" s="126">
        <f>IF(N413="sníž. přenesená",J413,0)</f>
        <v>0</v>
      </c>
      <c r="BI413" s="126">
        <f>IF(N413="nulová",J413,0)</f>
        <v>0</v>
      </c>
      <c r="BJ413" s="18" t="s">
        <v>81</v>
      </c>
      <c r="BK413" s="126">
        <f>ROUND(I413*H413,2)</f>
        <v>0</v>
      </c>
      <c r="BL413" s="18" t="s">
        <v>240</v>
      </c>
      <c r="BM413" s="125" t="s">
        <v>662</v>
      </c>
    </row>
    <row r="414" spans="2:65" s="1" customFormat="1" x14ac:dyDescent="0.2">
      <c r="B414" s="29"/>
      <c r="D414" s="265" t="s">
        <v>140</v>
      </c>
      <c r="F414" s="266" t="s">
        <v>663</v>
      </c>
      <c r="L414" s="29"/>
      <c r="M414" s="127"/>
      <c r="T414" s="50"/>
      <c r="AT414" s="18" t="s">
        <v>140</v>
      </c>
      <c r="AU414" s="18" t="s">
        <v>83</v>
      </c>
    </row>
    <row r="415" spans="2:65" s="12" customFormat="1" x14ac:dyDescent="0.2">
      <c r="B415" s="128"/>
      <c r="D415" s="262" t="s">
        <v>142</v>
      </c>
      <c r="E415" s="129" t="s">
        <v>3</v>
      </c>
      <c r="F415" s="267" t="s">
        <v>664</v>
      </c>
      <c r="H415" s="129" t="s">
        <v>3</v>
      </c>
      <c r="L415" s="128"/>
      <c r="M415" s="130"/>
      <c r="T415" s="131"/>
      <c r="AT415" s="129" t="s">
        <v>142</v>
      </c>
      <c r="AU415" s="129" t="s">
        <v>83</v>
      </c>
      <c r="AV415" s="12" t="s">
        <v>81</v>
      </c>
      <c r="AW415" s="12" t="s">
        <v>34</v>
      </c>
      <c r="AX415" s="12" t="s">
        <v>74</v>
      </c>
      <c r="AY415" s="129" t="s">
        <v>130</v>
      </c>
    </row>
    <row r="416" spans="2:65" s="12" customFormat="1" x14ac:dyDescent="0.2">
      <c r="B416" s="128"/>
      <c r="D416" s="262" t="s">
        <v>142</v>
      </c>
      <c r="E416" s="129" t="s">
        <v>3</v>
      </c>
      <c r="F416" s="267" t="s">
        <v>157</v>
      </c>
      <c r="H416" s="129" t="s">
        <v>3</v>
      </c>
      <c r="L416" s="128"/>
      <c r="M416" s="130"/>
      <c r="T416" s="131"/>
      <c r="AT416" s="129" t="s">
        <v>142</v>
      </c>
      <c r="AU416" s="129" t="s">
        <v>83</v>
      </c>
      <c r="AV416" s="12" t="s">
        <v>81</v>
      </c>
      <c r="AW416" s="12" t="s">
        <v>34</v>
      </c>
      <c r="AX416" s="12" t="s">
        <v>74</v>
      </c>
      <c r="AY416" s="129" t="s">
        <v>130</v>
      </c>
    </row>
    <row r="417" spans="2:65" s="13" customFormat="1" x14ac:dyDescent="0.2">
      <c r="B417" s="132"/>
      <c r="D417" s="262" t="s">
        <v>142</v>
      </c>
      <c r="E417" s="133" t="s">
        <v>3</v>
      </c>
      <c r="F417" s="268" t="s">
        <v>308</v>
      </c>
      <c r="H417" s="269">
        <v>3.6749999999999998</v>
      </c>
      <c r="L417" s="132"/>
      <c r="M417" s="134"/>
      <c r="T417" s="135"/>
      <c r="AT417" s="133" t="s">
        <v>142</v>
      </c>
      <c r="AU417" s="133" t="s">
        <v>83</v>
      </c>
      <c r="AV417" s="13" t="s">
        <v>83</v>
      </c>
      <c r="AW417" s="13" t="s">
        <v>34</v>
      </c>
      <c r="AX417" s="13" t="s">
        <v>74</v>
      </c>
      <c r="AY417" s="133" t="s">
        <v>130</v>
      </c>
    </row>
    <row r="418" spans="2:65" s="14" customFormat="1" x14ac:dyDescent="0.2">
      <c r="B418" s="136"/>
      <c r="D418" s="262" t="s">
        <v>142</v>
      </c>
      <c r="E418" s="137" t="s">
        <v>3</v>
      </c>
      <c r="F418" s="270" t="s">
        <v>145</v>
      </c>
      <c r="H418" s="271">
        <v>3.6749999999999998</v>
      </c>
      <c r="L418" s="136"/>
      <c r="M418" s="138"/>
      <c r="T418" s="139"/>
      <c r="AT418" s="137" t="s">
        <v>142</v>
      </c>
      <c r="AU418" s="137" t="s">
        <v>83</v>
      </c>
      <c r="AV418" s="14" t="s">
        <v>138</v>
      </c>
      <c r="AW418" s="14" t="s">
        <v>34</v>
      </c>
      <c r="AX418" s="14" t="s">
        <v>81</v>
      </c>
      <c r="AY418" s="137" t="s">
        <v>130</v>
      </c>
    </row>
    <row r="419" spans="2:65" s="1" customFormat="1" ht="16.5" customHeight="1" x14ac:dyDescent="0.2">
      <c r="B419" s="119"/>
      <c r="C419" s="256" t="s">
        <v>665</v>
      </c>
      <c r="D419" s="256" t="s">
        <v>133</v>
      </c>
      <c r="E419" s="257" t="s">
        <v>666</v>
      </c>
      <c r="F419" s="258" t="s">
        <v>667</v>
      </c>
      <c r="G419" s="259" t="s">
        <v>162</v>
      </c>
      <c r="H419" s="260">
        <v>24.5</v>
      </c>
      <c r="I419" s="120">
        <v>0</v>
      </c>
      <c r="J419" s="261">
        <f>ROUND(I419*H419,2)</f>
        <v>0</v>
      </c>
      <c r="K419" s="258" t="s">
        <v>137</v>
      </c>
      <c r="L419" s="29"/>
      <c r="M419" s="121" t="s">
        <v>3</v>
      </c>
      <c r="N419" s="122" t="s">
        <v>45</v>
      </c>
      <c r="O419" s="123">
        <v>0.22</v>
      </c>
      <c r="P419" s="123">
        <f>O419*H419</f>
        <v>5.39</v>
      </c>
      <c r="Q419" s="123">
        <v>3.1199999999999999E-3</v>
      </c>
      <c r="R419" s="123">
        <f>Q419*H419</f>
        <v>7.6439999999999994E-2</v>
      </c>
      <c r="S419" s="123">
        <v>0</v>
      </c>
      <c r="T419" s="124">
        <f>S419*H419</f>
        <v>0</v>
      </c>
      <c r="AR419" s="125" t="s">
        <v>240</v>
      </c>
      <c r="AT419" s="125" t="s">
        <v>133</v>
      </c>
      <c r="AU419" s="125" t="s">
        <v>83</v>
      </c>
      <c r="AY419" s="18" t="s">
        <v>130</v>
      </c>
      <c r="BE419" s="126">
        <f>IF(N419="základní",J419,0)</f>
        <v>0</v>
      </c>
      <c r="BF419" s="126">
        <f>IF(N419="snížená",J419,0)</f>
        <v>0</v>
      </c>
      <c r="BG419" s="126">
        <f>IF(N419="zákl. přenesená",J419,0)</f>
        <v>0</v>
      </c>
      <c r="BH419" s="126">
        <f>IF(N419="sníž. přenesená",J419,0)</f>
        <v>0</v>
      </c>
      <c r="BI419" s="126">
        <f>IF(N419="nulová",J419,0)</f>
        <v>0</v>
      </c>
      <c r="BJ419" s="18" t="s">
        <v>81</v>
      </c>
      <c r="BK419" s="126">
        <f>ROUND(I419*H419,2)</f>
        <v>0</v>
      </c>
      <c r="BL419" s="18" t="s">
        <v>240</v>
      </c>
      <c r="BM419" s="125" t="s">
        <v>668</v>
      </c>
    </row>
    <row r="420" spans="2:65" s="1" customFormat="1" x14ac:dyDescent="0.2">
      <c r="B420" s="29"/>
      <c r="D420" s="265" t="s">
        <v>140</v>
      </c>
      <c r="F420" s="266" t="s">
        <v>669</v>
      </c>
      <c r="L420" s="29"/>
      <c r="M420" s="127"/>
      <c r="T420" s="50"/>
      <c r="AT420" s="18" t="s">
        <v>140</v>
      </c>
      <c r="AU420" s="18" t="s">
        <v>83</v>
      </c>
    </row>
    <row r="421" spans="2:65" s="12" customFormat="1" x14ac:dyDescent="0.2">
      <c r="B421" s="128"/>
      <c r="D421" s="262" t="s">
        <v>142</v>
      </c>
      <c r="E421" s="129" t="s">
        <v>3</v>
      </c>
      <c r="F421" s="267" t="s">
        <v>670</v>
      </c>
      <c r="H421" s="129" t="s">
        <v>3</v>
      </c>
      <c r="L421" s="128"/>
      <c r="M421" s="130"/>
      <c r="T421" s="131"/>
      <c r="AT421" s="129" t="s">
        <v>142</v>
      </c>
      <c r="AU421" s="129" t="s">
        <v>83</v>
      </c>
      <c r="AV421" s="12" t="s">
        <v>81</v>
      </c>
      <c r="AW421" s="12" t="s">
        <v>34</v>
      </c>
      <c r="AX421" s="12" t="s">
        <v>74</v>
      </c>
      <c r="AY421" s="129" t="s">
        <v>130</v>
      </c>
    </row>
    <row r="422" spans="2:65" s="12" customFormat="1" x14ac:dyDescent="0.2">
      <c r="B422" s="128"/>
      <c r="D422" s="262" t="s">
        <v>142</v>
      </c>
      <c r="E422" s="129" t="s">
        <v>3</v>
      </c>
      <c r="F422" s="267" t="s">
        <v>157</v>
      </c>
      <c r="H422" s="129" t="s">
        <v>3</v>
      </c>
      <c r="L422" s="128"/>
      <c r="M422" s="130"/>
      <c r="T422" s="131"/>
      <c r="AT422" s="129" t="s">
        <v>142</v>
      </c>
      <c r="AU422" s="129" t="s">
        <v>83</v>
      </c>
      <c r="AV422" s="12" t="s">
        <v>81</v>
      </c>
      <c r="AW422" s="12" t="s">
        <v>34</v>
      </c>
      <c r="AX422" s="12" t="s">
        <v>74</v>
      </c>
      <c r="AY422" s="129" t="s">
        <v>130</v>
      </c>
    </row>
    <row r="423" spans="2:65" s="13" customFormat="1" x14ac:dyDescent="0.2">
      <c r="B423" s="132"/>
      <c r="D423" s="262" t="s">
        <v>142</v>
      </c>
      <c r="E423" s="133" t="s">
        <v>3</v>
      </c>
      <c r="F423" s="268" t="s">
        <v>166</v>
      </c>
      <c r="H423" s="269">
        <v>24.5</v>
      </c>
      <c r="L423" s="132"/>
      <c r="M423" s="134"/>
      <c r="T423" s="135"/>
      <c r="AT423" s="133" t="s">
        <v>142</v>
      </c>
      <c r="AU423" s="133" t="s">
        <v>83</v>
      </c>
      <c r="AV423" s="13" t="s">
        <v>83</v>
      </c>
      <c r="AW423" s="13" t="s">
        <v>34</v>
      </c>
      <c r="AX423" s="13" t="s">
        <v>74</v>
      </c>
      <c r="AY423" s="133" t="s">
        <v>130</v>
      </c>
    </row>
    <row r="424" spans="2:65" s="14" customFormat="1" x14ac:dyDescent="0.2">
      <c r="B424" s="136"/>
      <c r="D424" s="262" t="s">
        <v>142</v>
      </c>
      <c r="E424" s="137" t="s">
        <v>3</v>
      </c>
      <c r="F424" s="270" t="s">
        <v>145</v>
      </c>
      <c r="H424" s="271">
        <v>24.5</v>
      </c>
      <c r="L424" s="136"/>
      <c r="M424" s="138"/>
      <c r="T424" s="139"/>
      <c r="AT424" s="137" t="s">
        <v>142</v>
      </c>
      <c r="AU424" s="137" t="s">
        <v>83</v>
      </c>
      <c r="AV424" s="14" t="s">
        <v>138</v>
      </c>
      <c r="AW424" s="14" t="s">
        <v>34</v>
      </c>
      <c r="AX424" s="14" t="s">
        <v>81</v>
      </c>
      <c r="AY424" s="137" t="s">
        <v>130</v>
      </c>
    </row>
    <row r="425" spans="2:65" s="1" customFormat="1" ht="24.2" customHeight="1" x14ac:dyDescent="0.2">
      <c r="B425" s="119"/>
      <c r="C425" s="256" t="s">
        <v>671</v>
      </c>
      <c r="D425" s="256" t="s">
        <v>133</v>
      </c>
      <c r="E425" s="257" t="s">
        <v>672</v>
      </c>
      <c r="F425" s="258" t="s">
        <v>673</v>
      </c>
      <c r="G425" s="259" t="s">
        <v>227</v>
      </c>
      <c r="H425" s="260">
        <v>0.151</v>
      </c>
      <c r="I425" s="120">
        <v>0</v>
      </c>
      <c r="J425" s="261">
        <f>ROUND(I425*H425,2)</f>
        <v>0</v>
      </c>
      <c r="K425" s="258" t="s">
        <v>137</v>
      </c>
      <c r="L425" s="29"/>
      <c r="M425" s="121" t="s">
        <v>3</v>
      </c>
      <c r="N425" s="122" t="s">
        <v>45</v>
      </c>
      <c r="O425" s="123">
        <v>2.859</v>
      </c>
      <c r="P425" s="123">
        <f>O425*H425</f>
        <v>0.43170900000000001</v>
      </c>
      <c r="Q425" s="123">
        <v>0</v>
      </c>
      <c r="R425" s="123">
        <f>Q425*H425</f>
        <v>0</v>
      </c>
      <c r="S425" s="123">
        <v>0</v>
      </c>
      <c r="T425" s="124">
        <f>S425*H425</f>
        <v>0</v>
      </c>
      <c r="AR425" s="125" t="s">
        <v>240</v>
      </c>
      <c r="AT425" s="125" t="s">
        <v>133</v>
      </c>
      <c r="AU425" s="125" t="s">
        <v>83</v>
      </c>
      <c r="AY425" s="18" t="s">
        <v>130</v>
      </c>
      <c r="BE425" s="126">
        <f>IF(N425="základní",J425,0)</f>
        <v>0</v>
      </c>
      <c r="BF425" s="126">
        <f>IF(N425="snížená",J425,0)</f>
        <v>0</v>
      </c>
      <c r="BG425" s="126">
        <f>IF(N425="zákl. přenesená",J425,0)</f>
        <v>0</v>
      </c>
      <c r="BH425" s="126">
        <f>IF(N425="sníž. přenesená",J425,0)</f>
        <v>0</v>
      </c>
      <c r="BI425" s="126">
        <f>IF(N425="nulová",J425,0)</f>
        <v>0</v>
      </c>
      <c r="BJ425" s="18" t="s">
        <v>81</v>
      </c>
      <c r="BK425" s="126">
        <f>ROUND(I425*H425,2)</f>
        <v>0</v>
      </c>
      <c r="BL425" s="18" t="s">
        <v>240</v>
      </c>
      <c r="BM425" s="125" t="s">
        <v>674</v>
      </c>
    </row>
    <row r="426" spans="2:65" s="1" customFormat="1" x14ac:dyDescent="0.2">
      <c r="B426" s="29"/>
      <c r="D426" s="265" t="s">
        <v>140</v>
      </c>
      <c r="F426" s="266" t="s">
        <v>675</v>
      </c>
      <c r="L426" s="29"/>
      <c r="M426" s="127"/>
      <c r="T426" s="50"/>
      <c r="AT426" s="18" t="s">
        <v>140</v>
      </c>
      <c r="AU426" s="18" t="s">
        <v>83</v>
      </c>
    </row>
    <row r="427" spans="2:65" s="11" customFormat="1" ht="22.9" customHeight="1" x14ac:dyDescent="0.2">
      <c r="B427" s="110"/>
      <c r="D427" s="111" t="s">
        <v>73</v>
      </c>
      <c r="E427" s="118" t="s">
        <v>676</v>
      </c>
      <c r="F427" s="118" t="s">
        <v>677</v>
      </c>
      <c r="J427" s="280">
        <f>BK427</f>
        <v>0</v>
      </c>
      <c r="L427" s="110"/>
      <c r="M427" s="113"/>
      <c r="P427" s="114">
        <f>SUM(P428:P445)</f>
        <v>1.5971549999999999</v>
      </c>
      <c r="R427" s="114">
        <f>SUM(R428:R445)</f>
        <v>4.4621999999999995E-2</v>
      </c>
      <c r="T427" s="115">
        <f>SUM(T428:T445)</f>
        <v>0</v>
      </c>
      <c r="AR427" s="111" t="s">
        <v>83</v>
      </c>
      <c r="AT427" s="116" t="s">
        <v>73</v>
      </c>
      <c r="AU427" s="116" t="s">
        <v>81</v>
      </c>
      <c r="AY427" s="111" t="s">
        <v>130</v>
      </c>
      <c r="BK427" s="117">
        <f>SUM(BK428:BK445)</f>
        <v>0</v>
      </c>
    </row>
    <row r="428" spans="2:65" s="1" customFormat="1" ht="16.5" customHeight="1" x14ac:dyDescent="0.2">
      <c r="B428" s="119"/>
      <c r="C428" s="256" t="s">
        <v>678</v>
      </c>
      <c r="D428" s="256" t="s">
        <v>133</v>
      </c>
      <c r="E428" s="257" t="s">
        <v>679</v>
      </c>
      <c r="F428" s="258" t="s">
        <v>680</v>
      </c>
      <c r="G428" s="259" t="s">
        <v>153</v>
      </c>
      <c r="H428" s="260">
        <v>1.36</v>
      </c>
      <c r="I428" s="120">
        <v>0</v>
      </c>
      <c r="J428" s="261">
        <f>ROUND(I428*H428,2)</f>
        <v>0</v>
      </c>
      <c r="K428" s="258" t="s">
        <v>137</v>
      </c>
      <c r="L428" s="29"/>
      <c r="M428" s="121" t="s">
        <v>3</v>
      </c>
      <c r="N428" s="122" t="s">
        <v>45</v>
      </c>
      <c r="O428" s="123">
        <v>4.3999999999999997E-2</v>
      </c>
      <c r="P428" s="123">
        <f>O428*H428</f>
        <v>5.9839999999999997E-2</v>
      </c>
      <c r="Q428" s="123">
        <v>2.9999999999999997E-4</v>
      </c>
      <c r="R428" s="123">
        <f>Q428*H428</f>
        <v>4.08E-4</v>
      </c>
      <c r="S428" s="123">
        <v>0</v>
      </c>
      <c r="T428" s="124">
        <f>S428*H428</f>
        <v>0</v>
      </c>
      <c r="AR428" s="125" t="s">
        <v>240</v>
      </c>
      <c r="AT428" s="125" t="s">
        <v>133</v>
      </c>
      <c r="AU428" s="125" t="s">
        <v>83</v>
      </c>
      <c r="AY428" s="18" t="s">
        <v>130</v>
      </c>
      <c r="BE428" s="126">
        <f>IF(N428="základní",J428,0)</f>
        <v>0</v>
      </c>
      <c r="BF428" s="126">
        <f>IF(N428="snížená",J428,0)</f>
        <v>0</v>
      </c>
      <c r="BG428" s="126">
        <f>IF(N428="zákl. přenesená",J428,0)</f>
        <v>0</v>
      </c>
      <c r="BH428" s="126">
        <f>IF(N428="sníž. přenesená",J428,0)</f>
        <v>0</v>
      </c>
      <c r="BI428" s="126">
        <f>IF(N428="nulová",J428,0)</f>
        <v>0</v>
      </c>
      <c r="BJ428" s="18" t="s">
        <v>81</v>
      </c>
      <c r="BK428" s="126">
        <f>ROUND(I428*H428,2)</f>
        <v>0</v>
      </c>
      <c r="BL428" s="18" t="s">
        <v>240</v>
      </c>
      <c r="BM428" s="125" t="s">
        <v>681</v>
      </c>
    </row>
    <row r="429" spans="2:65" s="1" customFormat="1" x14ac:dyDescent="0.2">
      <c r="B429" s="29"/>
      <c r="D429" s="265" t="s">
        <v>140</v>
      </c>
      <c r="F429" s="266" t="s">
        <v>682</v>
      </c>
      <c r="L429" s="29"/>
      <c r="M429" s="127"/>
      <c r="T429" s="50"/>
      <c r="AT429" s="18" t="s">
        <v>140</v>
      </c>
      <c r="AU429" s="18" t="s">
        <v>83</v>
      </c>
    </row>
    <row r="430" spans="2:65" s="1" customFormat="1" ht="21.75" customHeight="1" x14ac:dyDescent="0.2">
      <c r="B430" s="119"/>
      <c r="C430" s="256" t="s">
        <v>683</v>
      </c>
      <c r="D430" s="256" t="s">
        <v>133</v>
      </c>
      <c r="E430" s="257" t="s">
        <v>684</v>
      </c>
      <c r="F430" s="258" t="s">
        <v>685</v>
      </c>
      <c r="G430" s="259" t="s">
        <v>153</v>
      </c>
      <c r="H430" s="260">
        <v>1.36</v>
      </c>
      <c r="I430" s="120">
        <v>0</v>
      </c>
      <c r="J430" s="261">
        <f>ROUND(I430*H430,2)</f>
        <v>0</v>
      </c>
      <c r="K430" s="258" t="s">
        <v>137</v>
      </c>
      <c r="L430" s="29"/>
      <c r="M430" s="121" t="s">
        <v>3</v>
      </c>
      <c r="N430" s="122" t="s">
        <v>45</v>
      </c>
      <c r="O430" s="123">
        <v>0.83</v>
      </c>
      <c r="P430" s="123">
        <f>O430*H430</f>
        <v>1.1288</v>
      </c>
      <c r="Q430" s="123">
        <v>6.0000000000000001E-3</v>
      </c>
      <c r="R430" s="123">
        <f>Q430*H430</f>
        <v>8.1600000000000006E-3</v>
      </c>
      <c r="S430" s="123">
        <v>0</v>
      </c>
      <c r="T430" s="124">
        <f>S430*H430</f>
        <v>0</v>
      </c>
      <c r="AR430" s="125" t="s">
        <v>240</v>
      </c>
      <c r="AT430" s="125" t="s">
        <v>133</v>
      </c>
      <c r="AU430" s="125" t="s">
        <v>83</v>
      </c>
      <c r="AY430" s="18" t="s">
        <v>130</v>
      </c>
      <c r="BE430" s="126">
        <f>IF(N430="základní",J430,0)</f>
        <v>0</v>
      </c>
      <c r="BF430" s="126">
        <f>IF(N430="snížená",J430,0)</f>
        <v>0</v>
      </c>
      <c r="BG430" s="126">
        <f>IF(N430="zákl. přenesená",J430,0)</f>
        <v>0</v>
      </c>
      <c r="BH430" s="126">
        <f>IF(N430="sníž. přenesená",J430,0)</f>
        <v>0</v>
      </c>
      <c r="BI430" s="126">
        <f>IF(N430="nulová",J430,0)</f>
        <v>0</v>
      </c>
      <c r="BJ430" s="18" t="s">
        <v>81</v>
      </c>
      <c r="BK430" s="126">
        <f>ROUND(I430*H430,2)</f>
        <v>0</v>
      </c>
      <c r="BL430" s="18" t="s">
        <v>240</v>
      </c>
      <c r="BM430" s="125" t="s">
        <v>686</v>
      </c>
    </row>
    <row r="431" spans="2:65" s="1" customFormat="1" x14ac:dyDescent="0.2">
      <c r="B431" s="29"/>
      <c r="D431" s="265" t="s">
        <v>140</v>
      </c>
      <c r="F431" s="266" t="s">
        <v>687</v>
      </c>
      <c r="L431" s="29"/>
      <c r="M431" s="127"/>
      <c r="T431" s="50"/>
      <c r="AT431" s="18" t="s">
        <v>140</v>
      </c>
      <c r="AU431" s="18" t="s">
        <v>83</v>
      </c>
    </row>
    <row r="432" spans="2:65" s="12" customFormat="1" x14ac:dyDescent="0.2">
      <c r="B432" s="128"/>
      <c r="D432" s="262" t="s">
        <v>142</v>
      </c>
      <c r="E432" s="129" t="s">
        <v>3</v>
      </c>
      <c r="F432" s="267" t="s">
        <v>688</v>
      </c>
      <c r="H432" s="129" t="s">
        <v>3</v>
      </c>
      <c r="L432" s="128"/>
      <c r="M432" s="130"/>
      <c r="T432" s="131"/>
      <c r="AT432" s="129" t="s">
        <v>142</v>
      </c>
      <c r="AU432" s="129" t="s">
        <v>83</v>
      </c>
      <c r="AV432" s="12" t="s">
        <v>81</v>
      </c>
      <c r="AW432" s="12" t="s">
        <v>34</v>
      </c>
      <c r="AX432" s="12" t="s">
        <v>74</v>
      </c>
      <c r="AY432" s="129" t="s">
        <v>130</v>
      </c>
    </row>
    <row r="433" spans="2:65" s="12" customFormat="1" x14ac:dyDescent="0.2">
      <c r="B433" s="128"/>
      <c r="D433" s="262" t="s">
        <v>142</v>
      </c>
      <c r="E433" s="129" t="s">
        <v>3</v>
      </c>
      <c r="F433" s="267" t="s">
        <v>689</v>
      </c>
      <c r="H433" s="129" t="s">
        <v>3</v>
      </c>
      <c r="L433" s="128"/>
      <c r="M433" s="130"/>
      <c r="T433" s="131"/>
      <c r="AT433" s="129" t="s">
        <v>142</v>
      </c>
      <c r="AU433" s="129" t="s">
        <v>83</v>
      </c>
      <c r="AV433" s="12" t="s">
        <v>81</v>
      </c>
      <c r="AW433" s="12" t="s">
        <v>34</v>
      </c>
      <c r="AX433" s="12" t="s">
        <v>74</v>
      </c>
      <c r="AY433" s="129" t="s">
        <v>130</v>
      </c>
    </row>
    <row r="434" spans="2:65" s="13" customFormat="1" x14ac:dyDescent="0.2">
      <c r="B434" s="132"/>
      <c r="D434" s="262" t="s">
        <v>142</v>
      </c>
      <c r="E434" s="133" t="s">
        <v>3</v>
      </c>
      <c r="F434" s="268" t="s">
        <v>221</v>
      </c>
      <c r="H434" s="269">
        <v>1.36</v>
      </c>
      <c r="L434" s="132"/>
      <c r="M434" s="134"/>
      <c r="T434" s="135"/>
      <c r="AT434" s="133" t="s">
        <v>142</v>
      </c>
      <c r="AU434" s="133" t="s">
        <v>83</v>
      </c>
      <c r="AV434" s="13" t="s">
        <v>83</v>
      </c>
      <c r="AW434" s="13" t="s">
        <v>34</v>
      </c>
      <c r="AX434" s="13" t="s">
        <v>74</v>
      </c>
      <c r="AY434" s="133" t="s">
        <v>130</v>
      </c>
    </row>
    <row r="435" spans="2:65" s="14" customFormat="1" x14ac:dyDescent="0.2">
      <c r="B435" s="136"/>
      <c r="D435" s="262" t="s">
        <v>142</v>
      </c>
      <c r="E435" s="137" t="s">
        <v>3</v>
      </c>
      <c r="F435" s="270" t="s">
        <v>145</v>
      </c>
      <c r="H435" s="271">
        <v>1.36</v>
      </c>
      <c r="L435" s="136"/>
      <c r="M435" s="138"/>
      <c r="T435" s="139"/>
      <c r="AT435" s="137" t="s">
        <v>142</v>
      </c>
      <c r="AU435" s="137" t="s">
        <v>83</v>
      </c>
      <c r="AV435" s="14" t="s">
        <v>138</v>
      </c>
      <c r="AW435" s="14" t="s">
        <v>34</v>
      </c>
      <c r="AX435" s="14" t="s">
        <v>81</v>
      </c>
      <c r="AY435" s="137" t="s">
        <v>130</v>
      </c>
    </row>
    <row r="436" spans="2:65" s="1" customFormat="1" ht="21.75" customHeight="1" x14ac:dyDescent="0.2">
      <c r="B436" s="119"/>
      <c r="C436" s="274" t="s">
        <v>690</v>
      </c>
      <c r="D436" s="274" t="s">
        <v>487</v>
      </c>
      <c r="E436" s="275" t="s">
        <v>691</v>
      </c>
      <c r="F436" s="276" t="s">
        <v>692</v>
      </c>
      <c r="G436" s="277" t="s">
        <v>153</v>
      </c>
      <c r="H436" s="278">
        <v>1.6319999999999999</v>
      </c>
      <c r="I436" s="148">
        <v>0</v>
      </c>
      <c r="J436" s="281">
        <f>ROUND(I436*H436,2)</f>
        <v>0</v>
      </c>
      <c r="K436" s="276" t="s">
        <v>137</v>
      </c>
      <c r="L436" s="149"/>
      <c r="M436" s="150" t="s">
        <v>3</v>
      </c>
      <c r="N436" s="151" t="s">
        <v>45</v>
      </c>
      <c r="O436" s="123">
        <v>0</v>
      </c>
      <c r="P436" s="123">
        <f>O436*H436</f>
        <v>0</v>
      </c>
      <c r="Q436" s="123">
        <v>2.1999999999999999E-2</v>
      </c>
      <c r="R436" s="123">
        <f>Q436*H436</f>
        <v>3.5903999999999998E-2</v>
      </c>
      <c r="S436" s="123">
        <v>0</v>
      </c>
      <c r="T436" s="124">
        <f>S436*H436</f>
        <v>0</v>
      </c>
      <c r="AR436" s="125" t="s">
        <v>486</v>
      </c>
      <c r="AT436" s="125" t="s">
        <v>487</v>
      </c>
      <c r="AU436" s="125" t="s">
        <v>83</v>
      </c>
      <c r="AY436" s="18" t="s">
        <v>130</v>
      </c>
      <c r="BE436" s="126">
        <f>IF(N436="základní",J436,0)</f>
        <v>0</v>
      </c>
      <c r="BF436" s="126">
        <f>IF(N436="snížená",J436,0)</f>
        <v>0</v>
      </c>
      <c r="BG436" s="126">
        <f>IF(N436="zákl. přenesená",J436,0)</f>
        <v>0</v>
      </c>
      <c r="BH436" s="126">
        <f>IF(N436="sníž. přenesená",J436,0)</f>
        <v>0</v>
      </c>
      <c r="BI436" s="126">
        <f>IF(N436="nulová",J436,0)</f>
        <v>0</v>
      </c>
      <c r="BJ436" s="18" t="s">
        <v>81</v>
      </c>
      <c r="BK436" s="126">
        <f>ROUND(I436*H436,2)</f>
        <v>0</v>
      </c>
      <c r="BL436" s="18" t="s">
        <v>240</v>
      </c>
      <c r="BM436" s="125" t="s">
        <v>693</v>
      </c>
    </row>
    <row r="437" spans="2:65" s="13" customFormat="1" x14ac:dyDescent="0.2">
      <c r="B437" s="132"/>
      <c r="D437" s="262" t="s">
        <v>142</v>
      </c>
      <c r="F437" s="268" t="s">
        <v>694</v>
      </c>
      <c r="H437" s="269">
        <v>1.6319999999999999</v>
      </c>
      <c r="L437" s="132"/>
      <c r="M437" s="134"/>
      <c r="T437" s="135"/>
      <c r="AT437" s="133" t="s">
        <v>142</v>
      </c>
      <c r="AU437" s="133" t="s">
        <v>83</v>
      </c>
      <c r="AV437" s="13" t="s">
        <v>83</v>
      </c>
      <c r="AW437" s="13" t="s">
        <v>4</v>
      </c>
      <c r="AX437" s="13" t="s">
        <v>81</v>
      </c>
      <c r="AY437" s="133" t="s">
        <v>130</v>
      </c>
    </row>
    <row r="438" spans="2:65" s="1" customFormat="1" ht="16.5" customHeight="1" x14ac:dyDescent="0.2">
      <c r="B438" s="119"/>
      <c r="C438" s="256" t="s">
        <v>695</v>
      </c>
      <c r="D438" s="256" t="s">
        <v>133</v>
      </c>
      <c r="E438" s="257" t="s">
        <v>696</v>
      </c>
      <c r="F438" s="258" t="s">
        <v>697</v>
      </c>
      <c r="G438" s="259" t="s">
        <v>162</v>
      </c>
      <c r="H438" s="260">
        <v>5</v>
      </c>
      <c r="I438" s="120">
        <v>0</v>
      </c>
      <c r="J438" s="261">
        <f>ROUND(I438*H438,2)</f>
        <v>0</v>
      </c>
      <c r="K438" s="258" t="s">
        <v>137</v>
      </c>
      <c r="L438" s="29"/>
      <c r="M438" s="121" t="s">
        <v>3</v>
      </c>
      <c r="N438" s="122" t="s">
        <v>45</v>
      </c>
      <c r="O438" s="123">
        <v>5.5E-2</v>
      </c>
      <c r="P438" s="123">
        <f>O438*H438</f>
        <v>0.27500000000000002</v>
      </c>
      <c r="Q438" s="123">
        <v>3.0000000000000001E-5</v>
      </c>
      <c r="R438" s="123">
        <f>Q438*H438</f>
        <v>1.5000000000000001E-4</v>
      </c>
      <c r="S438" s="123">
        <v>0</v>
      </c>
      <c r="T438" s="124">
        <f>S438*H438</f>
        <v>0</v>
      </c>
      <c r="AR438" s="125" t="s">
        <v>240</v>
      </c>
      <c r="AT438" s="125" t="s">
        <v>133</v>
      </c>
      <c r="AU438" s="125" t="s">
        <v>83</v>
      </c>
      <c r="AY438" s="18" t="s">
        <v>130</v>
      </c>
      <c r="BE438" s="126">
        <f>IF(N438="základní",J438,0)</f>
        <v>0</v>
      </c>
      <c r="BF438" s="126">
        <f>IF(N438="snížená",J438,0)</f>
        <v>0</v>
      </c>
      <c r="BG438" s="126">
        <f>IF(N438="zákl. přenesená",J438,0)</f>
        <v>0</v>
      </c>
      <c r="BH438" s="126">
        <f>IF(N438="sníž. přenesená",J438,0)</f>
        <v>0</v>
      </c>
      <c r="BI438" s="126">
        <f>IF(N438="nulová",J438,0)</f>
        <v>0</v>
      </c>
      <c r="BJ438" s="18" t="s">
        <v>81</v>
      </c>
      <c r="BK438" s="126">
        <f>ROUND(I438*H438,2)</f>
        <v>0</v>
      </c>
      <c r="BL438" s="18" t="s">
        <v>240</v>
      </c>
      <c r="BM438" s="125" t="s">
        <v>698</v>
      </c>
    </row>
    <row r="439" spans="2:65" s="1" customFormat="1" x14ac:dyDescent="0.2">
      <c r="B439" s="29"/>
      <c r="D439" s="265" t="s">
        <v>140</v>
      </c>
      <c r="F439" s="266" t="s">
        <v>699</v>
      </c>
      <c r="L439" s="29"/>
      <c r="M439" s="127"/>
      <c r="T439" s="50"/>
      <c r="AT439" s="18" t="s">
        <v>140</v>
      </c>
      <c r="AU439" s="18" t="s">
        <v>83</v>
      </c>
    </row>
    <row r="440" spans="2:65" s="12" customFormat="1" x14ac:dyDescent="0.2">
      <c r="B440" s="128"/>
      <c r="D440" s="262" t="s">
        <v>142</v>
      </c>
      <c r="E440" s="129" t="s">
        <v>3</v>
      </c>
      <c r="F440" s="267" t="s">
        <v>700</v>
      </c>
      <c r="H440" s="129" t="s">
        <v>3</v>
      </c>
      <c r="L440" s="128"/>
      <c r="M440" s="130"/>
      <c r="T440" s="131"/>
      <c r="AT440" s="129" t="s">
        <v>142</v>
      </c>
      <c r="AU440" s="129" t="s">
        <v>83</v>
      </c>
      <c r="AV440" s="12" t="s">
        <v>81</v>
      </c>
      <c r="AW440" s="12" t="s">
        <v>34</v>
      </c>
      <c r="AX440" s="12" t="s">
        <v>74</v>
      </c>
      <c r="AY440" s="129" t="s">
        <v>130</v>
      </c>
    </row>
    <row r="441" spans="2:65" s="12" customFormat="1" x14ac:dyDescent="0.2">
      <c r="B441" s="128"/>
      <c r="D441" s="262" t="s">
        <v>142</v>
      </c>
      <c r="E441" s="129" t="s">
        <v>3</v>
      </c>
      <c r="F441" s="267" t="s">
        <v>689</v>
      </c>
      <c r="H441" s="129" t="s">
        <v>3</v>
      </c>
      <c r="L441" s="128"/>
      <c r="M441" s="130"/>
      <c r="T441" s="131"/>
      <c r="AT441" s="129" t="s">
        <v>142</v>
      </c>
      <c r="AU441" s="129" t="s">
        <v>83</v>
      </c>
      <c r="AV441" s="12" t="s">
        <v>81</v>
      </c>
      <c r="AW441" s="12" t="s">
        <v>34</v>
      </c>
      <c r="AX441" s="12" t="s">
        <v>74</v>
      </c>
      <c r="AY441" s="129" t="s">
        <v>130</v>
      </c>
    </row>
    <row r="442" spans="2:65" s="13" customFormat="1" x14ac:dyDescent="0.2">
      <c r="B442" s="132"/>
      <c r="D442" s="262" t="s">
        <v>142</v>
      </c>
      <c r="E442" s="133" t="s">
        <v>3</v>
      </c>
      <c r="F442" s="268" t="s">
        <v>701</v>
      </c>
      <c r="H442" s="269">
        <v>5</v>
      </c>
      <c r="L442" s="132"/>
      <c r="M442" s="134"/>
      <c r="T442" s="135"/>
      <c r="AT442" s="133" t="s">
        <v>142</v>
      </c>
      <c r="AU442" s="133" t="s">
        <v>83</v>
      </c>
      <c r="AV442" s="13" t="s">
        <v>83</v>
      </c>
      <c r="AW442" s="13" t="s">
        <v>34</v>
      </c>
      <c r="AX442" s="13" t="s">
        <v>74</v>
      </c>
      <c r="AY442" s="133" t="s">
        <v>130</v>
      </c>
    </row>
    <row r="443" spans="2:65" s="14" customFormat="1" x14ac:dyDescent="0.2">
      <c r="B443" s="136"/>
      <c r="D443" s="262" t="s">
        <v>142</v>
      </c>
      <c r="E443" s="137" t="s">
        <v>3</v>
      </c>
      <c r="F443" s="270" t="s">
        <v>145</v>
      </c>
      <c r="H443" s="271">
        <v>5</v>
      </c>
      <c r="L443" s="136"/>
      <c r="M443" s="138"/>
      <c r="T443" s="139"/>
      <c r="AT443" s="137" t="s">
        <v>142</v>
      </c>
      <c r="AU443" s="137" t="s">
        <v>83</v>
      </c>
      <c r="AV443" s="14" t="s">
        <v>138</v>
      </c>
      <c r="AW443" s="14" t="s">
        <v>34</v>
      </c>
      <c r="AX443" s="14" t="s">
        <v>81</v>
      </c>
      <c r="AY443" s="137" t="s">
        <v>130</v>
      </c>
    </row>
    <row r="444" spans="2:65" s="1" customFormat="1" ht="24.2" customHeight="1" x14ac:dyDescent="0.2">
      <c r="B444" s="119"/>
      <c r="C444" s="256" t="s">
        <v>702</v>
      </c>
      <c r="D444" s="256" t="s">
        <v>133</v>
      </c>
      <c r="E444" s="257" t="s">
        <v>703</v>
      </c>
      <c r="F444" s="258" t="s">
        <v>704</v>
      </c>
      <c r="G444" s="259" t="s">
        <v>227</v>
      </c>
      <c r="H444" s="260">
        <v>4.4999999999999998E-2</v>
      </c>
      <c r="I444" s="120">
        <v>0</v>
      </c>
      <c r="J444" s="261">
        <f>ROUND(I444*H444,2)</f>
        <v>0</v>
      </c>
      <c r="K444" s="258" t="s">
        <v>137</v>
      </c>
      <c r="L444" s="29"/>
      <c r="M444" s="121" t="s">
        <v>3</v>
      </c>
      <c r="N444" s="122" t="s">
        <v>45</v>
      </c>
      <c r="O444" s="123">
        <v>2.9670000000000001</v>
      </c>
      <c r="P444" s="123">
        <f>O444*H444</f>
        <v>0.13351499999999999</v>
      </c>
      <c r="Q444" s="123">
        <v>0</v>
      </c>
      <c r="R444" s="123">
        <f>Q444*H444</f>
        <v>0</v>
      </c>
      <c r="S444" s="123">
        <v>0</v>
      </c>
      <c r="T444" s="124">
        <f>S444*H444</f>
        <v>0</v>
      </c>
      <c r="AR444" s="125" t="s">
        <v>240</v>
      </c>
      <c r="AT444" s="125" t="s">
        <v>133</v>
      </c>
      <c r="AU444" s="125" t="s">
        <v>83</v>
      </c>
      <c r="AY444" s="18" t="s">
        <v>130</v>
      </c>
      <c r="BE444" s="126">
        <f>IF(N444="základní",J444,0)</f>
        <v>0</v>
      </c>
      <c r="BF444" s="126">
        <f>IF(N444="snížená",J444,0)</f>
        <v>0</v>
      </c>
      <c r="BG444" s="126">
        <f>IF(N444="zákl. přenesená",J444,0)</f>
        <v>0</v>
      </c>
      <c r="BH444" s="126">
        <f>IF(N444="sníž. přenesená",J444,0)</f>
        <v>0</v>
      </c>
      <c r="BI444" s="126">
        <f>IF(N444="nulová",J444,0)</f>
        <v>0</v>
      </c>
      <c r="BJ444" s="18" t="s">
        <v>81</v>
      </c>
      <c r="BK444" s="126">
        <f>ROUND(I444*H444,2)</f>
        <v>0</v>
      </c>
      <c r="BL444" s="18" t="s">
        <v>240</v>
      </c>
      <c r="BM444" s="125" t="s">
        <v>705</v>
      </c>
    </row>
    <row r="445" spans="2:65" s="1" customFormat="1" x14ac:dyDescent="0.2">
      <c r="B445" s="29"/>
      <c r="D445" s="265" t="s">
        <v>140</v>
      </c>
      <c r="F445" s="266" t="s">
        <v>706</v>
      </c>
      <c r="L445" s="29"/>
      <c r="M445" s="127"/>
      <c r="T445" s="50"/>
      <c r="AT445" s="18" t="s">
        <v>140</v>
      </c>
      <c r="AU445" s="18" t="s">
        <v>83</v>
      </c>
    </row>
    <row r="446" spans="2:65" s="11" customFormat="1" ht="22.9" customHeight="1" x14ac:dyDescent="0.2">
      <c r="B446" s="110"/>
      <c r="D446" s="111" t="s">
        <v>73</v>
      </c>
      <c r="E446" s="118" t="s">
        <v>707</v>
      </c>
      <c r="F446" s="118" t="s">
        <v>708</v>
      </c>
      <c r="J446" s="280">
        <f>BK446</f>
        <v>0</v>
      </c>
      <c r="L446" s="110"/>
      <c r="M446" s="113"/>
      <c r="P446" s="114">
        <f>SUM(P447:P467)</f>
        <v>8.0636700000000001</v>
      </c>
      <c r="R446" s="114">
        <f>SUM(R447:R467)</f>
        <v>1.8596500000000002E-2</v>
      </c>
      <c r="T446" s="115">
        <f>SUM(T447:T467)</f>
        <v>0</v>
      </c>
      <c r="AR446" s="111" t="s">
        <v>83</v>
      </c>
      <c r="AT446" s="116" t="s">
        <v>73</v>
      </c>
      <c r="AU446" s="116" t="s">
        <v>81</v>
      </c>
      <c r="AY446" s="111" t="s">
        <v>130</v>
      </c>
      <c r="BK446" s="117">
        <f>SUM(BK447:BK467)</f>
        <v>0</v>
      </c>
    </row>
    <row r="447" spans="2:65" s="1" customFormat="1" ht="16.5" customHeight="1" x14ac:dyDescent="0.2">
      <c r="B447" s="119"/>
      <c r="C447" s="256" t="s">
        <v>709</v>
      </c>
      <c r="D447" s="256" t="s">
        <v>133</v>
      </c>
      <c r="E447" s="257" t="s">
        <v>710</v>
      </c>
      <c r="F447" s="258" t="s">
        <v>711</v>
      </c>
      <c r="G447" s="259" t="s">
        <v>153</v>
      </c>
      <c r="H447" s="260">
        <v>1.575</v>
      </c>
      <c r="I447" s="120">
        <v>0</v>
      </c>
      <c r="J447" s="261">
        <f>ROUND(I447*H447,2)</f>
        <v>0</v>
      </c>
      <c r="K447" s="258" t="s">
        <v>137</v>
      </c>
      <c r="L447" s="29"/>
      <c r="M447" s="121" t="s">
        <v>3</v>
      </c>
      <c r="N447" s="122" t="s">
        <v>45</v>
      </c>
      <c r="O447" s="123">
        <v>0.34200000000000003</v>
      </c>
      <c r="P447" s="123">
        <f>O447*H447</f>
        <v>0.53865000000000007</v>
      </c>
      <c r="Q447" s="123">
        <v>0</v>
      </c>
      <c r="R447" s="123">
        <f>Q447*H447</f>
        <v>0</v>
      </c>
      <c r="S447" s="123">
        <v>0</v>
      </c>
      <c r="T447" s="124">
        <f>S447*H447</f>
        <v>0</v>
      </c>
      <c r="AR447" s="125" t="s">
        <v>240</v>
      </c>
      <c r="AT447" s="125" t="s">
        <v>133</v>
      </c>
      <c r="AU447" s="125" t="s">
        <v>83</v>
      </c>
      <c r="AY447" s="18" t="s">
        <v>130</v>
      </c>
      <c r="BE447" s="126">
        <f>IF(N447="základní",J447,0)</f>
        <v>0</v>
      </c>
      <c r="BF447" s="126">
        <f>IF(N447="snížená",J447,0)</f>
        <v>0</v>
      </c>
      <c r="BG447" s="126">
        <f>IF(N447="zákl. přenesená",J447,0)</f>
        <v>0</v>
      </c>
      <c r="BH447" s="126">
        <f>IF(N447="sníž. přenesená",J447,0)</f>
        <v>0</v>
      </c>
      <c r="BI447" s="126">
        <f>IF(N447="nulová",J447,0)</f>
        <v>0</v>
      </c>
      <c r="BJ447" s="18" t="s">
        <v>81</v>
      </c>
      <c r="BK447" s="126">
        <f>ROUND(I447*H447,2)</f>
        <v>0</v>
      </c>
      <c r="BL447" s="18" t="s">
        <v>240</v>
      </c>
      <c r="BM447" s="125" t="s">
        <v>712</v>
      </c>
    </row>
    <row r="448" spans="2:65" s="1" customFormat="1" x14ac:dyDescent="0.2">
      <c r="B448" s="29"/>
      <c r="D448" s="265" t="s">
        <v>140</v>
      </c>
      <c r="F448" s="266" t="s">
        <v>713</v>
      </c>
      <c r="L448" s="29"/>
      <c r="M448" s="127"/>
      <c r="T448" s="50"/>
      <c r="AT448" s="18" t="s">
        <v>140</v>
      </c>
      <c r="AU448" s="18" t="s">
        <v>83</v>
      </c>
    </row>
    <row r="449" spans="2:65" s="1" customFormat="1" ht="16.5" customHeight="1" x14ac:dyDescent="0.2">
      <c r="B449" s="119"/>
      <c r="C449" s="256" t="s">
        <v>714</v>
      </c>
      <c r="D449" s="256" t="s">
        <v>133</v>
      </c>
      <c r="E449" s="257" t="s">
        <v>715</v>
      </c>
      <c r="F449" s="258" t="s">
        <v>716</v>
      </c>
      <c r="G449" s="259" t="s">
        <v>153</v>
      </c>
      <c r="H449" s="260">
        <v>1.575</v>
      </c>
      <c r="I449" s="120">
        <v>0</v>
      </c>
      <c r="J449" s="261">
        <f>ROUND(I449*H449,2)</f>
        <v>0</v>
      </c>
      <c r="K449" s="258" t="s">
        <v>137</v>
      </c>
      <c r="L449" s="29"/>
      <c r="M449" s="121" t="s">
        <v>3</v>
      </c>
      <c r="N449" s="122" t="s">
        <v>45</v>
      </c>
      <c r="O449" s="123">
        <v>0.184</v>
      </c>
      <c r="P449" s="123">
        <f>O449*H449</f>
        <v>0.2898</v>
      </c>
      <c r="Q449" s="123">
        <v>1.7000000000000001E-4</v>
      </c>
      <c r="R449" s="123">
        <f>Q449*H449</f>
        <v>2.6775000000000003E-4</v>
      </c>
      <c r="S449" s="123">
        <v>0</v>
      </c>
      <c r="T449" s="124">
        <f>S449*H449</f>
        <v>0</v>
      </c>
      <c r="AR449" s="125" t="s">
        <v>240</v>
      </c>
      <c r="AT449" s="125" t="s">
        <v>133</v>
      </c>
      <c r="AU449" s="125" t="s">
        <v>83</v>
      </c>
      <c r="AY449" s="18" t="s">
        <v>130</v>
      </c>
      <c r="BE449" s="126">
        <f>IF(N449="základní",J449,0)</f>
        <v>0</v>
      </c>
      <c r="BF449" s="126">
        <f>IF(N449="snížená",J449,0)</f>
        <v>0</v>
      </c>
      <c r="BG449" s="126">
        <f>IF(N449="zákl. přenesená",J449,0)</f>
        <v>0</v>
      </c>
      <c r="BH449" s="126">
        <f>IF(N449="sníž. přenesená",J449,0)</f>
        <v>0</v>
      </c>
      <c r="BI449" s="126">
        <f>IF(N449="nulová",J449,0)</f>
        <v>0</v>
      </c>
      <c r="BJ449" s="18" t="s">
        <v>81</v>
      </c>
      <c r="BK449" s="126">
        <f>ROUND(I449*H449,2)</f>
        <v>0</v>
      </c>
      <c r="BL449" s="18" t="s">
        <v>240</v>
      </c>
      <c r="BM449" s="125" t="s">
        <v>717</v>
      </c>
    </row>
    <row r="450" spans="2:65" s="1" customFormat="1" x14ac:dyDescent="0.2">
      <c r="B450" s="29"/>
      <c r="D450" s="265" t="s">
        <v>140</v>
      </c>
      <c r="F450" s="266" t="s">
        <v>718</v>
      </c>
      <c r="L450" s="29"/>
      <c r="M450" s="127"/>
      <c r="T450" s="50"/>
      <c r="AT450" s="18" t="s">
        <v>140</v>
      </c>
      <c r="AU450" s="18" t="s">
        <v>83</v>
      </c>
    </row>
    <row r="451" spans="2:65" s="12" customFormat="1" x14ac:dyDescent="0.2">
      <c r="B451" s="128"/>
      <c r="D451" s="262" t="s">
        <v>142</v>
      </c>
      <c r="E451" s="129" t="s">
        <v>3</v>
      </c>
      <c r="F451" s="267" t="s">
        <v>719</v>
      </c>
      <c r="H451" s="129" t="s">
        <v>3</v>
      </c>
      <c r="L451" s="128"/>
      <c r="M451" s="130"/>
      <c r="T451" s="131"/>
      <c r="AT451" s="129" t="s">
        <v>142</v>
      </c>
      <c r="AU451" s="129" t="s">
        <v>83</v>
      </c>
      <c r="AV451" s="12" t="s">
        <v>81</v>
      </c>
      <c r="AW451" s="12" t="s">
        <v>34</v>
      </c>
      <c r="AX451" s="12" t="s">
        <v>74</v>
      </c>
      <c r="AY451" s="129" t="s">
        <v>130</v>
      </c>
    </row>
    <row r="452" spans="2:65" s="12" customFormat="1" x14ac:dyDescent="0.2">
      <c r="B452" s="128"/>
      <c r="D452" s="262" t="s">
        <v>142</v>
      </c>
      <c r="E452" s="129" t="s">
        <v>3</v>
      </c>
      <c r="F452" s="267" t="s">
        <v>157</v>
      </c>
      <c r="H452" s="129" t="s">
        <v>3</v>
      </c>
      <c r="L452" s="128"/>
      <c r="M452" s="130"/>
      <c r="T452" s="131"/>
      <c r="AT452" s="129" t="s">
        <v>142</v>
      </c>
      <c r="AU452" s="129" t="s">
        <v>83</v>
      </c>
      <c r="AV452" s="12" t="s">
        <v>81</v>
      </c>
      <c r="AW452" s="12" t="s">
        <v>34</v>
      </c>
      <c r="AX452" s="12" t="s">
        <v>74</v>
      </c>
      <c r="AY452" s="129" t="s">
        <v>130</v>
      </c>
    </row>
    <row r="453" spans="2:65" s="13" customFormat="1" x14ac:dyDescent="0.2">
      <c r="B453" s="132"/>
      <c r="D453" s="262" t="s">
        <v>142</v>
      </c>
      <c r="E453" s="133" t="s">
        <v>3</v>
      </c>
      <c r="F453" s="268" t="s">
        <v>720</v>
      </c>
      <c r="H453" s="269">
        <v>1.575</v>
      </c>
      <c r="L453" s="132"/>
      <c r="M453" s="134"/>
      <c r="T453" s="135"/>
      <c r="AT453" s="133" t="s">
        <v>142</v>
      </c>
      <c r="AU453" s="133" t="s">
        <v>83</v>
      </c>
      <c r="AV453" s="13" t="s">
        <v>83</v>
      </c>
      <c r="AW453" s="13" t="s">
        <v>34</v>
      </c>
      <c r="AX453" s="13" t="s">
        <v>74</v>
      </c>
      <c r="AY453" s="133" t="s">
        <v>130</v>
      </c>
    </row>
    <row r="454" spans="2:65" s="14" customFormat="1" x14ac:dyDescent="0.2">
      <c r="B454" s="136"/>
      <c r="D454" s="262" t="s">
        <v>142</v>
      </c>
      <c r="E454" s="137" t="s">
        <v>3</v>
      </c>
      <c r="F454" s="270" t="s">
        <v>145</v>
      </c>
      <c r="H454" s="271">
        <v>1.575</v>
      </c>
      <c r="L454" s="136"/>
      <c r="M454" s="138"/>
      <c r="T454" s="139"/>
      <c r="AT454" s="137" t="s">
        <v>142</v>
      </c>
      <c r="AU454" s="137" t="s">
        <v>83</v>
      </c>
      <c r="AV454" s="14" t="s">
        <v>138</v>
      </c>
      <c r="AW454" s="14" t="s">
        <v>34</v>
      </c>
      <c r="AX454" s="14" t="s">
        <v>81</v>
      </c>
      <c r="AY454" s="137" t="s">
        <v>130</v>
      </c>
    </row>
    <row r="455" spans="2:65" s="1" customFormat="1" ht="24.2" customHeight="1" x14ac:dyDescent="0.2">
      <c r="B455" s="119"/>
      <c r="C455" s="256" t="s">
        <v>721</v>
      </c>
      <c r="D455" s="256" t="s">
        <v>133</v>
      </c>
      <c r="E455" s="257" t="s">
        <v>722</v>
      </c>
      <c r="F455" s="258" t="s">
        <v>723</v>
      </c>
      <c r="G455" s="259" t="s">
        <v>153</v>
      </c>
      <c r="H455" s="260">
        <v>15.625</v>
      </c>
      <c r="I455" s="120">
        <v>0</v>
      </c>
      <c r="J455" s="261">
        <f>ROUND(I455*H455,2)</f>
        <v>0</v>
      </c>
      <c r="K455" s="258" t="s">
        <v>137</v>
      </c>
      <c r="L455" s="29"/>
      <c r="M455" s="121" t="s">
        <v>3</v>
      </c>
      <c r="N455" s="122" t="s">
        <v>45</v>
      </c>
      <c r="O455" s="123">
        <v>8.3000000000000004E-2</v>
      </c>
      <c r="P455" s="123">
        <f>O455*H455</f>
        <v>1.296875</v>
      </c>
      <c r="Q455" s="123">
        <v>1.6000000000000001E-4</v>
      </c>
      <c r="R455" s="123">
        <f>Q455*H455</f>
        <v>2.5000000000000001E-3</v>
      </c>
      <c r="S455" s="123">
        <v>0</v>
      </c>
      <c r="T455" s="124">
        <f>S455*H455</f>
        <v>0</v>
      </c>
      <c r="AR455" s="125" t="s">
        <v>240</v>
      </c>
      <c r="AT455" s="125" t="s">
        <v>133</v>
      </c>
      <c r="AU455" s="125" t="s">
        <v>83</v>
      </c>
      <c r="AY455" s="18" t="s">
        <v>130</v>
      </c>
      <c r="BE455" s="126">
        <f>IF(N455="základní",J455,0)</f>
        <v>0</v>
      </c>
      <c r="BF455" s="126">
        <f>IF(N455="snížená",J455,0)</f>
        <v>0</v>
      </c>
      <c r="BG455" s="126">
        <f>IF(N455="zákl. přenesená",J455,0)</f>
        <v>0</v>
      </c>
      <c r="BH455" s="126">
        <f>IF(N455="sníž. přenesená",J455,0)</f>
        <v>0</v>
      </c>
      <c r="BI455" s="126">
        <f>IF(N455="nulová",J455,0)</f>
        <v>0</v>
      </c>
      <c r="BJ455" s="18" t="s">
        <v>81</v>
      </c>
      <c r="BK455" s="126">
        <f>ROUND(I455*H455,2)</f>
        <v>0</v>
      </c>
      <c r="BL455" s="18" t="s">
        <v>240</v>
      </c>
      <c r="BM455" s="125" t="s">
        <v>724</v>
      </c>
    </row>
    <row r="456" spans="2:65" s="1" customFormat="1" x14ac:dyDescent="0.2">
      <c r="B456" s="29"/>
      <c r="D456" s="265" t="s">
        <v>140</v>
      </c>
      <c r="F456" s="266" t="s">
        <v>725</v>
      </c>
      <c r="L456" s="29"/>
      <c r="M456" s="127"/>
      <c r="T456" s="50"/>
      <c r="AT456" s="18" t="s">
        <v>140</v>
      </c>
      <c r="AU456" s="18" t="s">
        <v>83</v>
      </c>
    </row>
    <row r="457" spans="2:65" s="1" customFormat="1" ht="24.2" customHeight="1" x14ac:dyDescent="0.2">
      <c r="B457" s="119"/>
      <c r="C457" s="256" t="s">
        <v>726</v>
      </c>
      <c r="D457" s="256" t="s">
        <v>133</v>
      </c>
      <c r="E457" s="257" t="s">
        <v>727</v>
      </c>
      <c r="F457" s="258" t="s">
        <v>728</v>
      </c>
      <c r="G457" s="259" t="s">
        <v>153</v>
      </c>
      <c r="H457" s="260">
        <v>15.625</v>
      </c>
      <c r="I457" s="120">
        <v>0</v>
      </c>
      <c r="J457" s="261">
        <f>ROUND(I457*H457,2)</f>
        <v>0</v>
      </c>
      <c r="K457" s="258" t="s">
        <v>137</v>
      </c>
      <c r="L457" s="29"/>
      <c r="M457" s="121" t="s">
        <v>3</v>
      </c>
      <c r="N457" s="122" t="s">
        <v>45</v>
      </c>
      <c r="O457" s="123">
        <v>0.112</v>
      </c>
      <c r="P457" s="123">
        <f>O457*H457</f>
        <v>1.75</v>
      </c>
      <c r="Q457" s="123">
        <v>4.2000000000000002E-4</v>
      </c>
      <c r="R457" s="123">
        <f>Q457*H457</f>
        <v>6.5625000000000006E-3</v>
      </c>
      <c r="S457" s="123">
        <v>0</v>
      </c>
      <c r="T457" s="124">
        <f>S457*H457</f>
        <v>0</v>
      </c>
      <c r="AR457" s="125" t="s">
        <v>240</v>
      </c>
      <c r="AT457" s="125" t="s">
        <v>133</v>
      </c>
      <c r="AU457" s="125" t="s">
        <v>83</v>
      </c>
      <c r="AY457" s="18" t="s">
        <v>130</v>
      </c>
      <c r="BE457" s="126">
        <f>IF(N457="základní",J457,0)</f>
        <v>0</v>
      </c>
      <c r="BF457" s="126">
        <f>IF(N457="snížená",J457,0)</f>
        <v>0</v>
      </c>
      <c r="BG457" s="126">
        <f>IF(N457="zákl. přenesená",J457,0)</f>
        <v>0</v>
      </c>
      <c r="BH457" s="126">
        <f>IF(N457="sníž. přenesená",J457,0)</f>
        <v>0</v>
      </c>
      <c r="BI457" s="126">
        <f>IF(N457="nulová",J457,0)</f>
        <v>0</v>
      </c>
      <c r="BJ457" s="18" t="s">
        <v>81</v>
      </c>
      <c r="BK457" s="126">
        <f>ROUND(I457*H457,2)</f>
        <v>0</v>
      </c>
      <c r="BL457" s="18" t="s">
        <v>240</v>
      </c>
      <c r="BM457" s="125" t="s">
        <v>729</v>
      </c>
    </row>
    <row r="458" spans="2:65" s="1" customFormat="1" x14ac:dyDescent="0.2">
      <c r="B458" s="29"/>
      <c r="D458" s="265" t="s">
        <v>140</v>
      </c>
      <c r="F458" s="266" t="s">
        <v>730</v>
      </c>
      <c r="L458" s="29"/>
      <c r="M458" s="127"/>
      <c r="T458" s="50"/>
      <c r="AT458" s="18" t="s">
        <v>140</v>
      </c>
      <c r="AU458" s="18" t="s">
        <v>83</v>
      </c>
    </row>
    <row r="459" spans="2:65" s="12" customFormat="1" x14ac:dyDescent="0.2">
      <c r="B459" s="128"/>
      <c r="D459" s="262" t="s">
        <v>142</v>
      </c>
      <c r="E459" s="129" t="s">
        <v>3</v>
      </c>
      <c r="F459" s="267" t="s">
        <v>731</v>
      </c>
      <c r="H459" s="129" t="s">
        <v>3</v>
      </c>
      <c r="L459" s="128"/>
      <c r="M459" s="130"/>
      <c r="T459" s="131"/>
      <c r="AT459" s="129" t="s">
        <v>142</v>
      </c>
      <c r="AU459" s="129" t="s">
        <v>83</v>
      </c>
      <c r="AV459" s="12" t="s">
        <v>81</v>
      </c>
      <c r="AW459" s="12" t="s">
        <v>34</v>
      </c>
      <c r="AX459" s="12" t="s">
        <v>74</v>
      </c>
      <c r="AY459" s="129" t="s">
        <v>130</v>
      </c>
    </row>
    <row r="460" spans="2:65" s="13" customFormat="1" x14ac:dyDescent="0.2">
      <c r="B460" s="132"/>
      <c r="D460" s="262" t="s">
        <v>142</v>
      </c>
      <c r="E460" s="133" t="s">
        <v>3</v>
      </c>
      <c r="F460" s="268" t="s">
        <v>314</v>
      </c>
      <c r="H460" s="269">
        <v>15.625</v>
      </c>
      <c r="L460" s="132"/>
      <c r="M460" s="134"/>
      <c r="T460" s="135"/>
      <c r="AT460" s="133" t="s">
        <v>142</v>
      </c>
      <c r="AU460" s="133" t="s">
        <v>83</v>
      </c>
      <c r="AV460" s="13" t="s">
        <v>83</v>
      </c>
      <c r="AW460" s="13" t="s">
        <v>34</v>
      </c>
      <c r="AX460" s="13" t="s">
        <v>74</v>
      </c>
      <c r="AY460" s="133" t="s">
        <v>130</v>
      </c>
    </row>
    <row r="461" spans="2:65" s="14" customFormat="1" x14ac:dyDescent="0.2">
      <c r="B461" s="136"/>
      <c r="D461" s="262" t="s">
        <v>142</v>
      </c>
      <c r="E461" s="137" t="s">
        <v>3</v>
      </c>
      <c r="F461" s="270" t="s">
        <v>145</v>
      </c>
      <c r="H461" s="271">
        <v>15.625</v>
      </c>
      <c r="L461" s="136"/>
      <c r="M461" s="138"/>
      <c r="T461" s="139"/>
      <c r="AT461" s="137" t="s">
        <v>142</v>
      </c>
      <c r="AU461" s="137" t="s">
        <v>83</v>
      </c>
      <c r="AV461" s="14" t="s">
        <v>138</v>
      </c>
      <c r="AW461" s="14" t="s">
        <v>34</v>
      </c>
      <c r="AX461" s="14" t="s">
        <v>81</v>
      </c>
      <c r="AY461" s="137" t="s">
        <v>130</v>
      </c>
    </row>
    <row r="462" spans="2:65" s="1" customFormat="1" ht="16.5" customHeight="1" x14ac:dyDescent="0.2">
      <c r="B462" s="119"/>
      <c r="C462" s="256" t="s">
        <v>732</v>
      </c>
      <c r="D462" s="256" t="s">
        <v>133</v>
      </c>
      <c r="E462" s="257" t="s">
        <v>733</v>
      </c>
      <c r="F462" s="258" t="s">
        <v>734</v>
      </c>
      <c r="G462" s="259" t="s">
        <v>153</v>
      </c>
      <c r="H462" s="260">
        <v>37.064999999999998</v>
      </c>
      <c r="I462" s="120">
        <v>0</v>
      </c>
      <c r="J462" s="261">
        <f>ROUND(I462*H462,2)</f>
        <v>0</v>
      </c>
      <c r="K462" s="258" t="s">
        <v>137</v>
      </c>
      <c r="L462" s="29"/>
      <c r="M462" s="121" t="s">
        <v>3</v>
      </c>
      <c r="N462" s="122" t="s">
        <v>45</v>
      </c>
      <c r="O462" s="123">
        <v>0.113</v>
      </c>
      <c r="P462" s="123">
        <f>O462*H462</f>
        <v>4.188345</v>
      </c>
      <c r="Q462" s="123">
        <v>2.5000000000000001E-4</v>
      </c>
      <c r="R462" s="123">
        <f>Q462*H462</f>
        <v>9.2662500000000002E-3</v>
      </c>
      <c r="S462" s="123">
        <v>0</v>
      </c>
      <c r="T462" s="124">
        <f>S462*H462</f>
        <v>0</v>
      </c>
      <c r="AR462" s="125" t="s">
        <v>240</v>
      </c>
      <c r="AT462" s="125" t="s">
        <v>133</v>
      </c>
      <c r="AU462" s="125" t="s">
        <v>83</v>
      </c>
      <c r="AY462" s="18" t="s">
        <v>130</v>
      </c>
      <c r="BE462" s="126">
        <f>IF(N462="základní",J462,0)</f>
        <v>0</v>
      </c>
      <c r="BF462" s="126">
        <f>IF(N462="snížená",J462,0)</f>
        <v>0</v>
      </c>
      <c r="BG462" s="126">
        <f>IF(N462="zákl. přenesená",J462,0)</f>
        <v>0</v>
      </c>
      <c r="BH462" s="126">
        <f>IF(N462="sníž. přenesená",J462,0)</f>
        <v>0</v>
      </c>
      <c r="BI462" s="126">
        <f>IF(N462="nulová",J462,0)</f>
        <v>0</v>
      </c>
      <c r="BJ462" s="18" t="s">
        <v>81</v>
      </c>
      <c r="BK462" s="126">
        <f>ROUND(I462*H462,2)</f>
        <v>0</v>
      </c>
      <c r="BL462" s="18" t="s">
        <v>240</v>
      </c>
      <c r="BM462" s="125" t="s">
        <v>735</v>
      </c>
    </row>
    <row r="463" spans="2:65" s="1" customFormat="1" x14ac:dyDescent="0.2">
      <c r="B463" s="29"/>
      <c r="D463" s="265" t="s">
        <v>140</v>
      </c>
      <c r="F463" s="266" t="s">
        <v>736</v>
      </c>
      <c r="L463" s="29"/>
      <c r="M463" s="127"/>
      <c r="T463" s="50"/>
      <c r="AT463" s="18" t="s">
        <v>140</v>
      </c>
      <c r="AU463" s="18" t="s">
        <v>83</v>
      </c>
    </row>
    <row r="464" spans="2:65" s="12" customFormat="1" x14ac:dyDescent="0.2">
      <c r="B464" s="128"/>
      <c r="D464" s="262" t="s">
        <v>142</v>
      </c>
      <c r="E464" s="129" t="s">
        <v>3</v>
      </c>
      <c r="F464" s="267" t="s">
        <v>737</v>
      </c>
      <c r="H464" s="129" t="s">
        <v>3</v>
      </c>
      <c r="L464" s="128"/>
      <c r="M464" s="130"/>
      <c r="T464" s="131"/>
      <c r="AT464" s="129" t="s">
        <v>142</v>
      </c>
      <c r="AU464" s="129" t="s">
        <v>83</v>
      </c>
      <c r="AV464" s="12" t="s">
        <v>81</v>
      </c>
      <c r="AW464" s="12" t="s">
        <v>34</v>
      </c>
      <c r="AX464" s="12" t="s">
        <v>74</v>
      </c>
      <c r="AY464" s="129" t="s">
        <v>130</v>
      </c>
    </row>
    <row r="465" spans="2:65" s="12" customFormat="1" x14ac:dyDescent="0.2">
      <c r="B465" s="128"/>
      <c r="D465" s="262" t="s">
        <v>142</v>
      </c>
      <c r="E465" s="129" t="s">
        <v>3</v>
      </c>
      <c r="F465" s="267" t="s">
        <v>157</v>
      </c>
      <c r="H465" s="129" t="s">
        <v>3</v>
      </c>
      <c r="L465" s="128"/>
      <c r="M465" s="130"/>
      <c r="T465" s="131"/>
      <c r="AT465" s="129" t="s">
        <v>142</v>
      </c>
      <c r="AU465" s="129" t="s">
        <v>83</v>
      </c>
      <c r="AV465" s="12" t="s">
        <v>81</v>
      </c>
      <c r="AW465" s="12" t="s">
        <v>34</v>
      </c>
      <c r="AX465" s="12" t="s">
        <v>74</v>
      </c>
      <c r="AY465" s="129" t="s">
        <v>130</v>
      </c>
    </row>
    <row r="466" spans="2:65" s="13" customFormat="1" x14ac:dyDescent="0.2">
      <c r="B466" s="132"/>
      <c r="D466" s="262" t="s">
        <v>142</v>
      </c>
      <c r="E466" s="133" t="s">
        <v>3</v>
      </c>
      <c r="F466" s="268" t="s">
        <v>307</v>
      </c>
      <c r="H466" s="269">
        <v>37.064999999999998</v>
      </c>
      <c r="L466" s="132"/>
      <c r="M466" s="134"/>
      <c r="T466" s="135"/>
      <c r="AT466" s="133" t="s">
        <v>142</v>
      </c>
      <c r="AU466" s="133" t="s">
        <v>83</v>
      </c>
      <c r="AV466" s="13" t="s">
        <v>83</v>
      </c>
      <c r="AW466" s="13" t="s">
        <v>34</v>
      </c>
      <c r="AX466" s="13" t="s">
        <v>74</v>
      </c>
      <c r="AY466" s="133" t="s">
        <v>130</v>
      </c>
    </row>
    <row r="467" spans="2:65" s="14" customFormat="1" x14ac:dyDescent="0.2">
      <c r="B467" s="136"/>
      <c r="D467" s="262" t="s">
        <v>142</v>
      </c>
      <c r="E467" s="137" t="s">
        <v>3</v>
      </c>
      <c r="F467" s="270" t="s">
        <v>145</v>
      </c>
      <c r="H467" s="271">
        <v>37.064999999999998</v>
      </c>
      <c r="L467" s="136"/>
      <c r="M467" s="138"/>
      <c r="T467" s="139"/>
      <c r="AT467" s="137" t="s">
        <v>142</v>
      </c>
      <c r="AU467" s="137" t="s">
        <v>83</v>
      </c>
      <c r="AV467" s="14" t="s">
        <v>138</v>
      </c>
      <c r="AW467" s="14" t="s">
        <v>34</v>
      </c>
      <c r="AX467" s="14" t="s">
        <v>81</v>
      </c>
      <c r="AY467" s="137" t="s">
        <v>130</v>
      </c>
    </row>
    <row r="468" spans="2:65" s="11" customFormat="1" ht="22.9" customHeight="1" x14ac:dyDescent="0.2">
      <c r="B468" s="110"/>
      <c r="D468" s="111" t="s">
        <v>73</v>
      </c>
      <c r="E468" s="118" t="s">
        <v>738</v>
      </c>
      <c r="F468" s="118" t="s">
        <v>739</v>
      </c>
      <c r="J468" s="280">
        <f>BK468</f>
        <v>0</v>
      </c>
      <c r="L468" s="110"/>
      <c r="M468" s="113"/>
      <c r="P468" s="114">
        <f>SUM(P469:P483)</f>
        <v>137.81747899999999</v>
      </c>
      <c r="R468" s="114">
        <f>SUM(R469:R483)</f>
        <v>0.36214811999999996</v>
      </c>
      <c r="T468" s="115">
        <f>SUM(T469:T483)</f>
        <v>0</v>
      </c>
      <c r="AR468" s="111" t="s">
        <v>83</v>
      </c>
      <c r="AT468" s="116" t="s">
        <v>73</v>
      </c>
      <c r="AU468" s="116" t="s">
        <v>81</v>
      </c>
      <c r="AY468" s="111" t="s">
        <v>130</v>
      </c>
      <c r="BK468" s="117">
        <f>SUM(BK469:BK483)</f>
        <v>0</v>
      </c>
    </row>
    <row r="469" spans="2:65" s="1" customFormat="1" ht="16.5" customHeight="1" x14ac:dyDescent="0.2">
      <c r="B469" s="119"/>
      <c r="C469" s="256" t="s">
        <v>740</v>
      </c>
      <c r="D469" s="256" t="s">
        <v>133</v>
      </c>
      <c r="E469" s="257" t="s">
        <v>741</v>
      </c>
      <c r="F469" s="258" t="s">
        <v>742</v>
      </c>
      <c r="G469" s="259" t="s">
        <v>153</v>
      </c>
      <c r="H469" s="260">
        <f>H471</f>
        <v>1005.967</v>
      </c>
      <c r="I469" s="120">
        <v>0</v>
      </c>
      <c r="J469" s="261">
        <f>ROUND(I469*H469,2)</f>
        <v>0</v>
      </c>
      <c r="K469" s="258" t="s">
        <v>304</v>
      </c>
      <c r="L469" s="29"/>
      <c r="M469" s="121" t="s">
        <v>3</v>
      </c>
      <c r="N469" s="122" t="s">
        <v>45</v>
      </c>
      <c r="O469" s="123">
        <v>3.3000000000000002E-2</v>
      </c>
      <c r="P469" s="123">
        <f>O469*H469</f>
        <v>33.196911</v>
      </c>
      <c r="Q469" s="123">
        <v>1E-4</v>
      </c>
      <c r="R469" s="123">
        <f>Q469*H469</f>
        <v>0.1005967</v>
      </c>
      <c r="S469" s="123">
        <v>0</v>
      </c>
      <c r="T469" s="124">
        <f>S469*H469</f>
        <v>0</v>
      </c>
      <c r="AR469" s="125" t="s">
        <v>240</v>
      </c>
      <c r="AT469" s="125" t="s">
        <v>133</v>
      </c>
      <c r="AU469" s="125" t="s">
        <v>83</v>
      </c>
      <c r="AY469" s="18" t="s">
        <v>130</v>
      </c>
      <c r="BE469" s="126">
        <f>IF(N469="základní",J469,0)</f>
        <v>0</v>
      </c>
      <c r="BF469" s="126">
        <f>IF(N469="snížená",J469,0)</f>
        <v>0</v>
      </c>
      <c r="BG469" s="126">
        <f>IF(N469="zákl. přenesená",J469,0)</f>
        <v>0</v>
      </c>
      <c r="BH469" s="126">
        <f>IF(N469="sníž. přenesená",J469,0)</f>
        <v>0</v>
      </c>
      <c r="BI469" s="126">
        <f>IF(N469="nulová",J469,0)</f>
        <v>0</v>
      </c>
      <c r="BJ469" s="18" t="s">
        <v>81</v>
      </c>
      <c r="BK469" s="126">
        <f>ROUND(I469*H469,2)</f>
        <v>0</v>
      </c>
      <c r="BL469" s="18" t="s">
        <v>240</v>
      </c>
      <c r="BM469" s="125" t="s">
        <v>743</v>
      </c>
    </row>
    <row r="470" spans="2:65" s="1" customFormat="1" x14ac:dyDescent="0.2">
      <c r="B470" s="29"/>
      <c r="D470" s="265" t="s">
        <v>140</v>
      </c>
      <c r="F470" s="266" t="s">
        <v>744</v>
      </c>
      <c r="L470" s="29"/>
      <c r="M470" s="127"/>
      <c r="T470" s="50"/>
      <c r="AT470" s="18" t="s">
        <v>140</v>
      </c>
      <c r="AU470" s="18" t="s">
        <v>83</v>
      </c>
    </row>
    <row r="471" spans="2:65" s="1" customFormat="1" ht="24.2" customHeight="1" x14ac:dyDescent="0.2">
      <c r="B471" s="119"/>
      <c r="C471" s="256" t="s">
        <v>745</v>
      </c>
      <c r="D471" s="256" t="s">
        <v>133</v>
      </c>
      <c r="E471" s="257" t="s">
        <v>746</v>
      </c>
      <c r="F471" s="258" t="s">
        <v>747</v>
      </c>
      <c r="G471" s="259" t="s">
        <v>153</v>
      </c>
      <c r="H471" s="260">
        <f>H483</f>
        <v>1005.967</v>
      </c>
      <c r="I471" s="120">
        <v>0</v>
      </c>
      <c r="J471" s="261">
        <f>ROUND(I471*H471,2)</f>
        <v>0</v>
      </c>
      <c r="K471" s="258" t="s">
        <v>304</v>
      </c>
      <c r="L471" s="29"/>
      <c r="M471" s="121" t="s">
        <v>3</v>
      </c>
      <c r="N471" s="122" t="s">
        <v>45</v>
      </c>
      <c r="O471" s="123">
        <v>0.104</v>
      </c>
      <c r="P471" s="123">
        <f>O471*H471</f>
        <v>104.62056799999999</v>
      </c>
      <c r="Q471" s="123">
        <v>2.5999999999999998E-4</v>
      </c>
      <c r="R471" s="123">
        <f>Q471*H471</f>
        <v>0.26155141999999998</v>
      </c>
      <c r="S471" s="123">
        <v>0</v>
      </c>
      <c r="T471" s="124">
        <f>S471*H471</f>
        <v>0</v>
      </c>
      <c r="AR471" s="125" t="s">
        <v>240</v>
      </c>
      <c r="AT471" s="125" t="s">
        <v>133</v>
      </c>
      <c r="AU471" s="125" t="s">
        <v>83</v>
      </c>
      <c r="AY471" s="18" t="s">
        <v>130</v>
      </c>
      <c r="BE471" s="126">
        <f>IF(N471="základní",J471,0)</f>
        <v>0</v>
      </c>
      <c r="BF471" s="126">
        <f>IF(N471="snížená",J471,0)</f>
        <v>0</v>
      </c>
      <c r="BG471" s="126">
        <f>IF(N471="zákl. přenesená",J471,0)</f>
        <v>0</v>
      </c>
      <c r="BH471" s="126">
        <f>IF(N471="sníž. přenesená",J471,0)</f>
        <v>0</v>
      </c>
      <c r="BI471" s="126">
        <f>IF(N471="nulová",J471,0)</f>
        <v>0</v>
      </c>
      <c r="BJ471" s="18" t="s">
        <v>81</v>
      </c>
      <c r="BK471" s="126">
        <f>ROUND(I471*H471,2)</f>
        <v>0</v>
      </c>
      <c r="BL471" s="18" t="s">
        <v>240</v>
      </c>
      <c r="BM471" s="125" t="s">
        <v>748</v>
      </c>
    </row>
    <row r="472" spans="2:65" s="1" customFormat="1" x14ac:dyDescent="0.2">
      <c r="B472" s="29"/>
      <c r="D472" s="265" t="s">
        <v>140</v>
      </c>
      <c r="F472" s="266" t="s">
        <v>749</v>
      </c>
      <c r="L472" s="29"/>
      <c r="M472" s="127"/>
      <c r="T472" s="50"/>
      <c r="AT472" s="18" t="s">
        <v>140</v>
      </c>
      <c r="AU472" s="18" t="s">
        <v>83</v>
      </c>
    </row>
    <row r="473" spans="2:65" s="12" customFormat="1" x14ac:dyDescent="0.2">
      <c r="B473" s="128"/>
      <c r="D473" s="262" t="s">
        <v>142</v>
      </c>
      <c r="E473" s="129" t="s">
        <v>3</v>
      </c>
      <c r="F473" s="267" t="s">
        <v>750</v>
      </c>
      <c r="H473" s="129" t="s">
        <v>3</v>
      </c>
      <c r="L473" s="128"/>
      <c r="M473" s="130"/>
      <c r="T473" s="131"/>
      <c r="AT473" s="129" t="s">
        <v>142</v>
      </c>
      <c r="AU473" s="129" t="s">
        <v>83</v>
      </c>
      <c r="AV473" s="12" t="s">
        <v>81</v>
      </c>
      <c r="AW473" s="12" t="s">
        <v>34</v>
      </c>
      <c r="AX473" s="12" t="s">
        <v>74</v>
      </c>
      <c r="AY473" s="129" t="s">
        <v>130</v>
      </c>
    </row>
    <row r="474" spans="2:65" s="12" customFormat="1" x14ac:dyDescent="0.2">
      <c r="B474" s="128"/>
      <c r="D474" s="262" t="s">
        <v>142</v>
      </c>
      <c r="E474" s="129" t="s">
        <v>3</v>
      </c>
      <c r="F474" s="267" t="s">
        <v>345</v>
      </c>
      <c r="H474" s="129" t="s">
        <v>3</v>
      </c>
      <c r="L474" s="128"/>
      <c r="M474" s="130"/>
      <c r="T474" s="131"/>
      <c r="AT474" s="129" t="s">
        <v>142</v>
      </c>
      <c r="AU474" s="129" t="s">
        <v>83</v>
      </c>
      <c r="AV474" s="12" t="s">
        <v>81</v>
      </c>
      <c r="AW474" s="12" t="s">
        <v>34</v>
      </c>
      <c r="AX474" s="12" t="s">
        <v>74</v>
      </c>
      <c r="AY474" s="129" t="s">
        <v>130</v>
      </c>
    </row>
    <row r="475" spans="2:65" s="13" customFormat="1" x14ac:dyDescent="0.2">
      <c r="B475" s="132"/>
      <c r="D475" s="262" t="s">
        <v>142</v>
      </c>
      <c r="E475" s="133" t="s">
        <v>3</v>
      </c>
      <c r="F475" s="268" t="s">
        <v>751</v>
      </c>
      <c r="H475" s="269">
        <v>16</v>
      </c>
      <c r="L475" s="132"/>
      <c r="M475" s="134"/>
      <c r="T475" s="135"/>
      <c r="AT475" s="133" t="s">
        <v>142</v>
      </c>
      <c r="AU475" s="133" t="s">
        <v>83</v>
      </c>
      <c r="AV475" s="13" t="s">
        <v>83</v>
      </c>
      <c r="AW475" s="13" t="s">
        <v>34</v>
      </c>
      <c r="AX475" s="13" t="s">
        <v>74</v>
      </c>
      <c r="AY475" s="133" t="s">
        <v>130</v>
      </c>
    </row>
    <row r="476" spans="2:65" s="12" customFormat="1" x14ac:dyDescent="0.2">
      <c r="B476" s="128"/>
      <c r="D476" s="262" t="s">
        <v>142</v>
      </c>
      <c r="E476" s="129" t="s">
        <v>3</v>
      </c>
      <c r="F476" s="267" t="s">
        <v>173</v>
      </c>
      <c r="H476" s="129" t="s">
        <v>3</v>
      </c>
      <c r="L476" s="128"/>
      <c r="M476" s="130"/>
      <c r="T476" s="131"/>
      <c r="AT476" s="129" t="s">
        <v>142</v>
      </c>
      <c r="AU476" s="129" t="s">
        <v>83</v>
      </c>
      <c r="AV476" s="12" t="s">
        <v>81</v>
      </c>
      <c r="AW476" s="12" t="s">
        <v>34</v>
      </c>
      <c r="AX476" s="12" t="s">
        <v>74</v>
      </c>
      <c r="AY476" s="129" t="s">
        <v>130</v>
      </c>
    </row>
    <row r="477" spans="2:65" s="13" customFormat="1" x14ac:dyDescent="0.2">
      <c r="B477" s="132"/>
      <c r="D477" s="262" t="s">
        <v>142</v>
      </c>
      <c r="E477" s="133" t="s">
        <v>3</v>
      </c>
      <c r="F477" s="268" t="s">
        <v>752</v>
      </c>
      <c r="H477" s="269">
        <v>25.75</v>
      </c>
      <c r="L477" s="132"/>
      <c r="M477" s="134"/>
      <c r="T477" s="135"/>
      <c r="AT477" s="133" t="s">
        <v>142</v>
      </c>
      <c r="AU477" s="133" t="s">
        <v>83</v>
      </c>
      <c r="AV477" s="13" t="s">
        <v>83</v>
      </c>
      <c r="AW477" s="13" t="s">
        <v>34</v>
      </c>
      <c r="AX477" s="13" t="s">
        <v>74</v>
      </c>
      <c r="AY477" s="133" t="s">
        <v>130</v>
      </c>
    </row>
    <row r="478" spans="2:65" s="12" customFormat="1" x14ac:dyDescent="0.2">
      <c r="B478" s="128"/>
      <c r="D478" s="262" t="s">
        <v>142</v>
      </c>
      <c r="E478" s="129" t="s">
        <v>3</v>
      </c>
      <c r="F478" s="267" t="s">
        <v>157</v>
      </c>
      <c r="H478" s="129" t="s">
        <v>3</v>
      </c>
      <c r="L478" s="128"/>
      <c r="M478" s="130"/>
      <c r="T478" s="131"/>
      <c r="AT478" s="129" t="s">
        <v>142</v>
      </c>
      <c r="AU478" s="129" t="s">
        <v>83</v>
      </c>
      <c r="AV478" s="12" t="s">
        <v>81</v>
      </c>
      <c r="AW478" s="12" t="s">
        <v>34</v>
      </c>
      <c r="AX478" s="12" t="s">
        <v>74</v>
      </c>
      <c r="AY478" s="129" t="s">
        <v>130</v>
      </c>
    </row>
    <row r="479" spans="2:65" s="13" customFormat="1" x14ac:dyDescent="0.2">
      <c r="B479" s="132"/>
      <c r="D479" s="262" t="s">
        <v>142</v>
      </c>
      <c r="E479" s="133" t="s">
        <v>3</v>
      </c>
      <c r="F479" s="268" t="s">
        <v>310</v>
      </c>
      <c r="H479" s="269">
        <v>63.152000000000001</v>
      </c>
      <c r="L479" s="132"/>
      <c r="M479" s="134"/>
      <c r="T479" s="135"/>
      <c r="AT479" s="133" t="s">
        <v>142</v>
      </c>
      <c r="AU479" s="133" t="s">
        <v>83</v>
      </c>
      <c r="AV479" s="13" t="s">
        <v>83</v>
      </c>
      <c r="AW479" s="13" t="s">
        <v>34</v>
      </c>
      <c r="AX479" s="13" t="s">
        <v>74</v>
      </c>
      <c r="AY479" s="133" t="s">
        <v>130</v>
      </c>
    </row>
    <row r="480" spans="2:65" s="13" customFormat="1" x14ac:dyDescent="0.2">
      <c r="B480" s="132"/>
      <c r="D480" s="262" t="s">
        <v>142</v>
      </c>
      <c r="E480" s="133" t="s">
        <v>3</v>
      </c>
      <c r="F480" s="268" t="s">
        <v>307</v>
      </c>
      <c r="H480" s="269">
        <v>37.064999999999998</v>
      </c>
      <c r="L480" s="132"/>
      <c r="M480" s="134"/>
      <c r="T480" s="135"/>
      <c r="AT480" s="133" t="s">
        <v>142</v>
      </c>
      <c r="AU480" s="133" t="s">
        <v>83</v>
      </c>
      <c r="AV480" s="13" t="s">
        <v>83</v>
      </c>
      <c r="AW480" s="13" t="s">
        <v>34</v>
      </c>
      <c r="AX480" s="13" t="s">
        <v>74</v>
      </c>
      <c r="AY480" s="133" t="s">
        <v>130</v>
      </c>
    </row>
    <row r="481" spans="2:51" s="12" customFormat="1" x14ac:dyDescent="0.2">
      <c r="B481" s="128"/>
      <c r="D481" s="262" t="s">
        <v>142</v>
      </c>
      <c r="E481" s="129" t="s">
        <v>3</v>
      </c>
      <c r="F481" s="267" t="s">
        <v>753</v>
      </c>
      <c r="H481" s="129" t="s">
        <v>3</v>
      </c>
      <c r="L481" s="128"/>
      <c r="M481" s="130"/>
      <c r="T481" s="131"/>
      <c r="AT481" s="129" t="s">
        <v>142</v>
      </c>
      <c r="AU481" s="129" t="s">
        <v>83</v>
      </c>
      <c r="AV481" s="12" t="s">
        <v>81</v>
      </c>
      <c r="AW481" s="12" t="s">
        <v>34</v>
      </c>
      <c r="AX481" s="12" t="s">
        <v>74</v>
      </c>
      <c r="AY481" s="129" t="s">
        <v>130</v>
      </c>
    </row>
    <row r="482" spans="2:51" s="13" customFormat="1" x14ac:dyDescent="0.2">
      <c r="B482" s="132"/>
      <c r="D482" s="262" t="s">
        <v>142</v>
      </c>
      <c r="E482" s="133" t="s">
        <v>3</v>
      </c>
      <c r="F482" s="268">
        <f>4320*0.2</f>
        <v>864</v>
      </c>
      <c r="H482" s="269">
        <f>F482</f>
        <v>864</v>
      </c>
      <c r="L482" s="132"/>
      <c r="M482" s="134"/>
      <c r="T482" s="135"/>
      <c r="AT482" s="133" t="s">
        <v>142</v>
      </c>
      <c r="AU482" s="133" t="s">
        <v>83</v>
      </c>
      <c r="AV482" s="13" t="s">
        <v>83</v>
      </c>
      <c r="AW482" s="13" t="s">
        <v>34</v>
      </c>
      <c r="AX482" s="13" t="s">
        <v>74</v>
      </c>
      <c r="AY482" s="133" t="s">
        <v>130</v>
      </c>
    </row>
    <row r="483" spans="2:51" s="14" customFormat="1" x14ac:dyDescent="0.2">
      <c r="B483" s="136"/>
      <c r="D483" s="262" t="s">
        <v>142</v>
      </c>
      <c r="E483" s="137" t="s">
        <v>3</v>
      </c>
      <c r="F483" s="270" t="s">
        <v>145</v>
      </c>
      <c r="H483" s="271">
        <f>SUM(H472:H482)</f>
        <v>1005.967</v>
      </c>
      <c r="L483" s="136"/>
      <c r="M483" s="152"/>
      <c r="N483" s="153"/>
      <c r="O483" s="153"/>
      <c r="P483" s="153"/>
      <c r="Q483" s="153"/>
      <c r="R483" s="153"/>
      <c r="S483" s="153"/>
      <c r="T483" s="154"/>
      <c r="AT483" s="137" t="s">
        <v>142</v>
      </c>
      <c r="AU483" s="137" t="s">
        <v>83</v>
      </c>
      <c r="AV483" s="14" t="s">
        <v>138</v>
      </c>
      <c r="AW483" s="14" t="s">
        <v>34</v>
      </c>
      <c r="AX483" s="14" t="s">
        <v>81</v>
      </c>
      <c r="AY483" s="137" t="s">
        <v>130</v>
      </c>
    </row>
    <row r="484" spans="2:51" s="1" customFormat="1" ht="6.95" customHeight="1" x14ac:dyDescent="0.2">
      <c r="B484" s="38"/>
      <c r="C484" s="39"/>
      <c r="D484" s="39"/>
      <c r="E484" s="39"/>
      <c r="F484" s="39"/>
      <c r="G484" s="39"/>
      <c r="H484" s="39"/>
      <c r="I484" s="39"/>
      <c r="J484" s="39"/>
      <c r="K484" s="39"/>
      <c r="L484" s="29"/>
    </row>
  </sheetData>
  <sheetProtection algorithmName="SHA-512" hashValue="76OkVBTGuSbE6LGrxroikyVlGpfQwbqA7wXTXuawBK2csMzf9wkMmVk5098U10Z+tI6BSsKF+NV8hw1NN9tqQw==" saltValue="z4UZLlKyWPiRyr5epzej0g==" spinCount="100000" sheet="1" formatCells="0" formatColumns="0" formatRows="0" insertColumns="0" insertRows="0" insertHyperlinks="0" deleteColumns="0" deleteRows="0" sort="0" autoFilter="0" pivotTables="0"/>
  <autoFilter ref="C103:K483" xr:uid="{00000000-0009-0000-0000-000002000000}"/>
  <mergeCells count="12">
    <mergeCell ref="E96:H96"/>
    <mergeCell ref="L2:V2"/>
    <mergeCell ref="E50:H50"/>
    <mergeCell ref="E52:H52"/>
    <mergeCell ref="E54:H54"/>
    <mergeCell ref="E92:H92"/>
    <mergeCell ref="E94:H94"/>
    <mergeCell ref="E7:H7"/>
    <mergeCell ref="E9:H9"/>
    <mergeCell ref="E11:H11"/>
    <mergeCell ref="E20:H20"/>
    <mergeCell ref="E29:H29"/>
  </mergeCells>
  <hyperlinks>
    <hyperlink ref="F108" r:id="rId1" xr:uid="{00000000-0004-0000-0200-000000000000}"/>
    <hyperlink ref="F115" r:id="rId2" xr:uid="{00000000-0004-0000-0200-000001000000}"/>
    <hyperlink ref="F132" r:id="rId3" xr:uid="{00000000-0004-0000-0200-000002000000}"/>
    <hyperlink ref="F138" r:id="rId4" xr:uid="{00000000-0004-0000-0200-000003000000}"/>
    <hyperlink ref="F145" r:id="rId5" xr:uid="{00000000-0004-0000-0200-000004000000}"/>
    <hyperlink ref="F151" r:id="rId6" xr:uid="{00000000-0004-0000-0200-000005000000}"/>
    <hyperlink ref="F157" r:id="rId7" xr:uid="{00000000-0004-0000-0200-000006000000}"/>
    <hyperlink ref="F162" r:id="rId8" xr:uid="{00000000-0004-0000-0200-000007000000}"/>
    <hyperlink ref="F171" r:id="rId9" xr:uid="{00000000-0004-0000-0200-000008000000}"/>
    <hyperlink ref="F177" r:id="rId10" xr:uid="{00000000-0004-0000-0200-000009000000}"/>
    <hyperlink ref="F183" r:id="rId11" xr:uid="{00000000-0004-0000-0200-00000A000000}"/>
    <hyperlink ref="F189" r:id="rId12" xr:uid="{00000000-0004-0000-0200-00000B000000}"/>
    <hyperlink ref="F199" r:id="rId13" xr:uid="{00000000-0004-0000-0200-00000C000000}"/>
    <hyperlink ref="F209" r:id="rId14" xr:uid="{00000000-0004-0000-0200-00000D000000}"/>
    <hyperlink ref="F215" r:id="rId15" xr:uid="{00000000-0004-0000-0200-00000E000000}"/>
    <hyperlink ref="F222" r:id="rId16" xr:uid="{00000000-0004-0000-0200-00000F000000}"/>
    <hyperlink ref="F227" r:id="rId17" xr:uid="{00000000-0004-0000-0200-000010000000}"/>
    <hyperlink ref="F233" r:id="rId18" xr:uid="{00000000-0004-0000-0200-000011000000}"/>
    <hyperlink ref="F235" r:id="rId19" xr:uid="{00000000-0004-0000-0200-000012000000}"/>
    <hyperlink ref="F237" r:id="rId20" xr:uid="{00000000-0004-0000-0200-000013000000}"/>
    <hyperlink ref="F243" r:id="rId21" xr:uid="{00000000-0004-0000-0200-000014000000}"/>
    <hyperlink ref="F250" r:id="rId22" xr:uid="{00000000-0004-0000-0200-000015000000}"/>
    <hyperlink ref="F253" r:id="rId23" xr:uid="{00000000-0004-0000-0200-000016000000}"/>
    <hyperlink ref="F255" r:id="rId24" xr:uid="{00000000-0004-0000-0200-000017000000}"/>
    <hyperlink ref="F257" r:id="rId25" xr:uid="{00000000-0004-0000-0200-000018000000}"/>
    <hyperlink ref="F260" r:id="rId26" xr:uid="{00000000-0004-0000-0200-000019000000}"/>
    <hyperlink ref="F263" r:id="rId27" xr:uid="{00000000-0004-0000-0200-00001A000000}"/>
    <hyperlink ref="F267" r:id="rId28" xr:uid="{00000000-0004-0000-0200-00001B000000}"/>
    <hyperlink ref="F271" r:id="rId29" xr:uid="{00000000-0004-0000-0200-00001C000000}"/>
    <hyperlink ref="F283" r:id="rId30" xr:uid="{00000000-0004-0000-0200-00001D000000}"/>
    <hyperlink ref="F290" r:id="rId31" xr:uid="{00000000-0004-0000-0200-00001E000000}"/>
    <hyperlink ref="F293" r:id="rId32" xr:uid="{00000000-0004-0000-0200-00001F000000}"/>
    <hyperlink ref="F298" r:id="rId33" xr:uid="{00000000-0004-0000-0200-000020000000}"/>
    <hyperlink ref="F304" r:id="rId34" xr:uid="{00000000-0004-0000-0200-000021000000}"/>
    <hyperlink ref="F310" r:id="rId35" xr:uid="{00000000-0004-0000-0200-000022000000}"/>
    <hyperlink ref="F313" r:id="rId36" xr:uid="{00000000-0004-0000-0200-000023000000}"/>
    <hyperlink ref="F319" r:id="rId37" xr:uid="{00000000-0004-0000-0200-000024000000}"/>
    <hyperlink ref="F330" r:id="rId38" xr:uid="{00000000-0004-0000-0200-000025000000}"/>
    <hyperlink ref="F332" r:id="rId39" xr:uid="{00000000-0004-0000-0200-000026000000}"/>
    <hyperlink ref="F345" r:id="rId40" xr:uid="{00000000-0004-0000-0200-000027000000}"/>
    <hyperlink ref="F350" r:id="rId41" xr:uid="{00000000-0004-0000-0200-000028000000}"/>
    <hyperlink ref="F353" r:id="rId42" xr:uid="{00000000-0004-0000-0200-000029000000}"/>
    <hyperlink ref="F359" r:id="rId43" xr:uid="{00000000-0004-0000-0200-00002A000000}"/>
    <hyperlink ref="F367" r:id="rId44" xr:uid="{00000000-0004-0000-0200-00002B000000}"/>
    <hyperlink ref="F373" r:id="rId45" xr:uid="{00000000-0004-0000-0200-00002C000000}"/>
    <hyperlink ref="F379" r:id="rId46" xr:uid="{00000000-0004-0000-0200-00002D000000}"/>
    <hyperlink ref="F386" r:id="rId47" xr:uid="{00000000-0004-0000-0200-00002E000000}"/>
    <hyperlink ref="F392" r:id="rId48" xr:uid="{00000000-0004-0000-0200-00002F000000}"/>
    <hyperlink ref="F400" r:id="rId49" xr:uid="{00000000-0004-0000-0200-000030000000}"/>
    <hyperlink ref="F407" r:id="rId50" xr:uid="{00000000-0004-0000-0200-000031000000}"/>
    <hyperlink ref="F414" r:id="rId51" xr:uid="{00000000-0004-0000-0200-000032000000}"/>
    <hyperlink ref="F420" r:id="rId52" xr:uid="{00000000-0004-0000-0200-000033000000}"/>
    <hyperlink ref="F426" r:id="rId53" xr:uid="{00000000-0004-0000-0200-000034000000}"/>
    <hyperlink ref="F429" r:id="rId54" xr:uid="{00000000-0004-0000-0200-000035000000}"/>
    <hyperlink ref="F431" r:id="rId55" xr:uid="{00000000-0004-0000-0200-000036000000}"/>
    <hyperlink ref="F439" r:id="rId56" xr:uid="{00000000-0004-0000-0200-000037000000}"/>
    <hyperlink ref="F445" r:id="rId57" xr:uid="{00000000-0004-0000-0200-000038000000}"/>
    <hyperlink ref="F448" r:id="rId58" xr:uid="{00000000-0004-0000-0200-000039000000}"/>
    <hyperlink ref="F450" r:id="rId59" xr:uid="{00000000-0004-0000-0200-00003A000000}"/>
    <hyperlink ref="F456" r:id="rId60" xr:uid="{00000000-0004-0000-0200-00003B000000}"/>
    <hyperlink ref="F458" r:id="rId61" xr:uid="{00000000-0004-0000-0200-00003C000000}"/>
    <hyperlink ref="F463" r:id="rId62" xr:uid="{00000000-0004-0000-0200-00003D000000}"/>
    <hyperlink ref="F470" r:id="rId63" xr:uid="{00000000-0004-0000-0200-00003E000000}"/>
    <hyperlink ref="F472" r:id="rId64" xr:uid="{00000000-0004-0000-0200-00003F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65"/>
  <headerFooter>
    <oddFooter>&amp;CStrana &amp;P z &amp;N</oddFooter>
  </headerFooter>
  <drawing r:id="rId6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95"/>
  <sheetViews>
    <sheetView showGridLines="0" workbookViewId="0">
      <selection activeCell="BN34" sqref="BN3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33" t="s">
        <v>6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8" t="s">
        <v>94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2:46" ht="24.95" customHeight="1" x14ac:dyDescent="0.2">
      <c r="B4" s="21"/>
      <c r="D4" s="22" t="s">
        <v>97</v>
      </c>
      <c r="L4" s="21"/>
      <c r="M4" s="87" t="s">
        <v>11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7" t="s">
        <v>15</v>
      </c>
      <c r="L6" s="21"/>
    </row>
    <row r="7" spans="2:46" ht="16.5" customHeight="1" x14ac:dyDescent="0.2">
      <c r="B7" s="21"/>
      <c r="E7" s="339" t="str">
        <f>'Rekapitulace stavby'!K6</f>
        <v>Rekonstrukce kotelny a otopné soustavy Gymnázia Boskovice</v>
      </c>
      <c r="F7" s="340"/>
      <c r="G7" s="340"/>
      <c r="H7" s="340"/>
      <c r="L7" s="21"/>
    </row>
    <row r="8" spans="2:46" s="1" customFormat="1" ht="12" customHeight="1" x14ac:dyDescent="0.2">
      <c r="B8" s="29"/>
      <c r="D8" s="27" t="s">
        <v>98</v>
      </c>
      <c r="L8" s="29"/>
    </row>
    <row r="9" spans="2:46" s="1" customFormat="1" ht="16.5" customHeight="1" x14ac:dyDescent="0.2">
      <c r="B9" s="29"/>
      <c r="E9" s="301" t="s">
        <v>754</v>
      </c>
      <c r="F9" s="338"/>
      <c r="G9" s="338"/>
      <c r="H9" s="338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7" t="s">
        <v>17</v>
      </c>
      <c r="F11" s="25" t="s">
        <v>3</v>
      </c>
      <c r="I11" s="27" t="s">
        <v>18</v>
      </c>
      <c r="J11" s="25" t="s">
        <v>3</v>
      </c>
      <c r="L11" s="29"/>
    </row>
    <row r="12" spans="2:46" s="1" customFormat="1" ht="12" customHeight="1" x14ac:dyDescent="0.2">
      <c r="B12" s="29"/>
      <c r="D12" s="27" t="s">
        <v>19</v>
      </c>
      <c r="F12" s="25" t="s">
        <v>20</v>
      </c>
      <c r="I12" s="27" t="s">
        <v>21</v>
      </c>
      <c r="J12" s="46" t="str">
        <f>'Rekapitulace stavby'!AN8</f>
        <v>27. 5. 2024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7" t="s">
        <v>23</v>
      </c>
      <c r="I14" s="27" t="s">
        <v>24</v>
      </c>
      <c r="J14" s="25" t="s">
        <v>25</v>
      </c>
      <c r="L14" s="29"/>
    </row>
    <row r="15" spans="2:46" s="1" customFormat="1" ht="18" customHeight="1" x14ac:dyDescent="0.2">
      <c r="B15" s="29"/>
      <c r="E15" s="25" t="s">
        <v>26</v>
      </c>
      <c r="I15" s="27" t="s">
        <v>27</v>
      </c>
      <c r="J15" s="25" t="s">
        <v>3</v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7" t="s">
        <v>28</v>
      </c>
      <c r="I17" s="27" t="s">
        <v>24</v>
      </c>
      <c r="J17" s="25" t="str">
        <f>'Rekapitulace stavby'!AN13</f>
        <v/>
      </c>
      <c r="L17" s="29"/>
    </row>
    <row r="18" spans="2:12" s="1" customFormat="1" ht="18" customHeight="1" x14ac:dyDescent="0.2">
      <c r="B18" s="29"/>
      <c r="E18" s="326" t="str">
        <f>'Rekapitulace stavby'!E14</f>
        <v xml:space="preserve"> </v>
      </c>
      <c r="F18" s="326"/>
      <c r="G18" s="326"/>
      <c r="H18" s="326"/>
      <c r="I18" s="27" t="s">
        <v>27</v>
      </c>
      <c r="J18" s="25" t="str">
        <f>'Rekapitulace stavby'!AN14</f>
        <v/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7" t="s">
        <v>30</v>
      </c>
      <c r="I20" s="27" t="s">
        <v>24</v>
      </c>
      <c r="J20" s="25" t="s">
        <v>31</v>
      </c>
      <c r="L20" s="29"/>
    </row>
    <row r="21" spans="2:12" s="1" customFormat="1" ht="18" customHeight="1" x14ac:dyDescent="0.2">
      <c r="B21" s="29"/>
      <c r="E21" s="25" t="s">
        <v>32</v>
      </c>
      <c r="I21" s="27" t="s">
        <v>27</v>
      </c>
      <c r="J21" s="25" t="s">
        <v>33</v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7" t="s">
        <v>35</v>
      </c>
      <c r="I23" s="27" t="s">
        <v>24</v>
      </c>
      <c r="J23" s="25" t="s">
        <v>36</v>
      </c>
      <c r="L23" s="29"/>
    </row>
    <row r="24" spans="2:12" s="1" customFormat="1" ht="18" customHeight="1" x14ac:dyDescent="0.2">
      <c r="B24" s="29"/>
      <c r="E24" s="25" t="s">
        <v>37</v>
      </c>
      <c r="I24" s="27" t="s">
        <v>27</v>
      </c>
      <c r="J24" s="25" t="s">
        <v>3</v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7" t="s">
        <v>38</v>
      </c>
      <c r="L26" s="29"/>
    </row>
    <row r="27" spans="2:12" s="7" customFormat="1" ht="16.5" customHeight="1" x14ac:dyDescent="0.2">
      <c r="B27" s="88"/>
      <c r="E27" s="329" t="s">
        <v>3</v>
      </c>
      <c r="F27" s="329"/>
      <c r="G27" s="329"/>
      <c r="H27" s="329"/>
      <c r="L27" s="88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9" t="s">
        <v>40</v>
      </c>
      <c r="J30" s="249">
        <f>ROUND(J80,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42</v>
      </c>
      <c r="I32" s="32" t="s">
        <v>41</v>
      </c>
      <c r="J32" s="32" t="s">
        <v>43</v>
      </c>
      <c r="L32" s="29"/>
    </row>
    <row r="33" spans="2:12" s="1" customFormat="1" ht="14.45" customHeight="1" x14ac:dyDescent="0.2">
      <c r="B33" s="29"/>
      <c r="D33" s="49" t="s">
        <v>44</v>
      </c>
      <c r="E33" s="27" t="s">
        <v>45</v>
      </c>
      <c r="F33" s="79">
        <f>ROUND((SUM(BE80:BE94)),  2)</f>
        <v>0</v>
      </c>
      <c r="I33" s="90">
        <v>0.21</v>
      </c>
      <c r="J33" s="79">
        <f>ROUND(((SUM(BE80:BE94))*I33),  2)</f>
        <v>0</v>
      </c>
      <c r="L33" s="29"/>
    </row>
    <row r="34" spans="2:12" s="1" customFormat="1" ht="14.45" customHeight="1" x14ac:dyDescent="0.2">
      <c r="B34" s="29"/>
      <c r="E34" s="27" t="s">
        <v>46</v>
      </c>
      <c r="F34" s="79">
        <f>ROUND((SUM(BF80:BF94)),  2)</f>
        <v>0</v>
      </c>
      <c r="I34" s="90">
        <v>0.12</v>
      </c>
      <c r="J34" s="79">
        <f>ROUND(((SUM(BF80:BF94))*I34),  2)</f>
        <v>0</v>
      </c>
      <c r="L34" s="29"/>
    </row>
    <row r="35" spans="2:12" s="1" customFormat="1" ht="14.45" hidden="1" customHeight="1" x14ac:dyDescent="0.2">
      <c r="B35" s="29"/>
      <c r="E35" s="27" t="s">
        <v>47</v>
      </c>
      <c r="F35" s="79">
        <f>ROUND((SUM(BG80:BG94)),  2)</f>
        <v>0</v>
      </c>
      <c r="I35" s="90">
        <v>0.21</v>
      </c>
      <c r="J35" s="79">
        <f>0</f>
        <v>0</v>
      </c>
      <c r="L35" s="29"/>
    </row>
    <row r="36" spans="2:12" s="1" customFormat="1" ht="14.45" hidden="1" customHeight="1" x14ac:dyDescent="0.2">
      <c r="B36" s="29"/>
      <c r="E36" s="27" t="s">
        <v>48</v>
      </c>
      <c r="F36" s="79">
        <f>ROUND((SUM(BH80:BH94)),  2)</f>
        <v>0</v>
      </c>
      <c r="I36" s="90">
        <v>0.12</v>
      </c>
      <c r="J36" s="79">
        <f>0</f>
        <v>0</v>
      </c>
      <c r="L36" s="29"/>
    </row>
    <row r="37" spans="2:12" s="1" customFormat="1" ht="14.45" hidden="1" customHeight="1" x14ac:dyDescent="0.2">
      <c r="B37" s="29"/>
      <c r="E37" s="27" t="s">
        <v>49</v>
      </c>
      <c r="F37" s="79">
        <f>ROUND((SUM(BI80:BI94)),  2)</f>
        <v>0</v>
      </c>
      <c r="I37" s="90">
        <v>0</v>
      </c>
      <c r="J37" s="79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91"/>
      <c r="D39" s="92" t="s">
        <v>50</v>
      </c>
      <c r="E39" s="51"/>
      <c r="F39" s="51"/>
      <c r="G39" s="93" t="s">
        <v>51</v>
      </c>
      <c r="H39" s="94" t="s">
        <v>52</v>
      </c>
      <c r="I39" s="51"/>
      <c r="J39" s="250">
        <f>SUM(J30:J37)</f>
        <v>0</v>
      </c>
      <c r="K39" s="251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22" t="s">
        <v>102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7" t="s">
        <v>15</v>
      </c>
      <c r="L47" s="29"/>
    </row>
    <row r="48" spans="2:12" s="1" customFormat="1" ht="16.5" customHeight="1" x14ac:dyDescent="0.2">
      <c r="B48" s="29"/>
      <c r="E48" s="339" t="str">
        <f>E7</f>
        <v>Rekonstrukce kotelny a otopné soustavy Gymnázia Boskovice</v>
      </c>
      <c r="F48" s="340"/>
      <c r="G48" s="340"/>
      <c r="H48" s="340"/>
      <c r="L48" s="29"/>
    </row>
    <row r="49" spans="2:47" s="1" customFormat="1" ht="12" customHeight="1" x14ac:dyDescent="0.2">
      <c r="B49" s="29"/>
      <c r="C49" s="27" t="s">
        <v>98</v>
      </c>
      <c r="L49" s="29"/>
    </row>
    <row r="50" spans="2:47" s="1" customFormat="1" ht="16.5" customHeight="1" x14ac:dyDescent="0.2">
      <c r="B50" s="29"/>
      <c r="E50" s="301" t="str">
        <f>E9</f>
        <v>VRN - Vedlejší rozpočtové náklady</v>
      </c>
      <c r="F50" s="338"/>
      <c r="G50" s="338"/>
      <c r="H50" s="338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7" t="s">
        <v>19</v>
      </c>
      <c r="F52" s="25" t="str">
        <f>F12</f>
        <v>Palackého náměstí 1, 680 11 Boskovice</v>
      </c>
      <c r="I52" s="27" t="s">
        <v>21</v>
      </c>
      <c r="J52" s="46" t="str">
        <f>IF(J12="","",J12)</f>
        <v>27. 5. 2024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7" t="s">
        <v>23</v>
      </c>
      <c r="F54" s="25" t="str">
        <f>E15</f>
        <v>Gymnázium Boskovice, příspěvková organizace</v>
      </c>
      <c r="I54" s="27" t="s">
        <v>30</v>
      </c>
      <c r="J54" s="248" t="str">
        <f>E21</f>
        <v>Jakub Tichý s.r.o.</v>
      </c>
      <c r="L54" s="29"/>
    </row>
    <row r="55" spans="2:47" s="1" customFormat="1" ht="15.2" customHeight="1" x14ac:dyDescent="0.2">
      <c r="B55" s="29"/>
      <c r="C55" s="27" t="s">
        <v>28</v>
      </c>
      <c r="F55" s="25" t="str">
        <f>IF(E18="","",E18)</f>
        <v xml:space="preserve"> </v>
      </c>
      <c r="I55" s="27" t="s">
        <v>35</v>
      </c>
      <c r="J55" s="248" t="str">
        <f>E24</f>
        <v>Ing. Vojtěch Biolek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5" t="s">
        <v>103</v>
      </c>
      <c r="D57" s="91"/>
      <c r="E57" s="91"/>
      <c r="F57" s="91"/>
      <c r="G57" s="91"/>
      <c r="H57" s="91"/>
      <c r="I57" s="91"/>
      <c r="J57" s="252" t="s">
        <v>104</v>
      </c>
      <c r="K57" s="91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6" t="s">
        <v>72</v>
      </c>
      <c r="J59" s="249">
        <f>J80</f>
        <v>0</v>
      </c>
      <c r="L59" s="29"/>
      <c r="AU59" s="18" t="s">
        <v>105</v>
      </c>
    </row>
    <row r="60" spans="2:47" s="8" customFormat="1" ht="24.95" customHeight="1" x14ac:dyDescent="0.2">
      <c r="B60" s="97"/>
      <c r="D60" s="98" t="s">
        <v>754</v>
      </c>
      <c r="E60" s="99"/>
      <c r="F60" s="99"/>
      <c r="G60" s="99"/>
      <c r="H60" s="99"/>
      <c r="I60" s="99"/>
      <c r="J60" s="253">
        <f>J81</f>
        <v>0</v>
      </c>
      <c r="L60" s="97"/>
    </row>
    <row r="61" spans="2:47" s="1" customFormat="1" ht="21.75" customHeight="1" x14ac:dyDescent="0.2">
      <c r="B61" s="29"/>
      <c r="L61" s="29"/>
    </row>
    <row r="62" spans="2:47" s="1" customFormat="1" ht="6.95" customHeight="1" x14ac:dyDescent="0.2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6" spans="2:63" s="1" customFormat="1" ht="6.95" customHeight="1" x14ac:dyDescent="0.2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 x14ac:dyDescent="0.2">
      <c r="B67" s="29"/>
      <c r="C67" s="22" t="s">
        <v>115</v>
      </c>
      <c r="L67" s="29"/>
    </row>
    <row r="68" spans="2:63" s="1" customFormat="1" ht="6.95" customHeight="1" x14ac:dyDescent="0.2">
      <c r="B68" s="29"/>
      <c r="L68" s="29"/>
    </row>
    <row r="69" spans="2:63" s="1" customFormat="1" ht="12" customHeight="1" x14ac:dyDescent="0.2">
      <c r="B69" s="29"/>
      <c r="C69" s="27" t="s">
        <v>15</v>
      </c>
      <c r="L69" s="29"/>
    </row>
    <row r="70" spans="2:63" s="1" customFormat="1" ht="16.5" customHeight="1" x14ac:dyDescent="0.2">
      <c r="B70" s="29"/>
      <c r="E70" s="339" t="str">
        <f>E7</f>
        <v>Rekonstrukce kotelny a otopné soustavy Gymnázia Boskovice</v>
      </c>
      <c r="F70" s="340"/>
      <c r="G70" s="340"/>
      <c r="H70" s="340"/>
      <c r="L70" s="29"/>
    </row>
    <row r="71" spans="2:63" s="1" customFormat="1" ht="12" customHeight="1" x14ac:dyDescent="0.2">
      <c r="B71" s="29"/>
      <c r="C71" s="27" t="s">
        <v>98</v>
      </c>
      <c r="L71" s="29"/>
    </row>
    <row r="72" spans="2:63" s="1" customFormat="1" ht="16.5" customHeight="1" x14ac:dyDescent="0.2">
      <c r="B72" s="29"/>
      <c r="E72" s="301" t="str">
        <f>E9</f>
        <v>VRN - Vedlejší rozpočtové náklady</v>
      </c>
      <c r="F72" s="338"/>
      <c r="G72" s="338"/>
      <c r="H72" s="338"/>
      <c r="L72" s="29"/>
    </row>
    <row r="73" spans="2:63" s="1" customFormat="1" ht="6.95" customHeight="1" x14ac:dyDescent="0.2">
      <c r="B73" s="29"/>
      <c r="L73" s="29"/>
    </row>
    <row r="74" spans="2:63" s="1" customFormat="1" ht="12" customHeight="1" x14ac:dyDescent="0.2">
      <c r="B74" s="29"/>
      <c r="C74" s="27" t="s">
        <v>19</v>
      </c>
      <c r="F74" s="25" t="str">
        <f>F12</f>
        <v>Palackého náměstí 1, 680 11 Boskovice</v>
      </c>
      <c r="I74" s="27" t="s">
        <v>21</v>
      </c>
      <c r="J74" s="46" t="str">
        <f>IF(J12="","",J12)</f>
        <v>27. 5. 2024</v>
      </c>
      <c r="L74" s="29"/>
    </row>
    <row r="75" spans="2:63" s="1" customFormat="1" ht="6.95" customHeight="1" x14ac:dyDescent="0.2">
      <c r="B75" s="29"/>
      <c r="L75" s="29"/>
    </row>
    <row r="76" spans="2:63" s="1" customFormat="1" ht="15.2" customHeight="1" x14ac:dyDescent="0.2">
      <c r="B76" s="29"/>
      <c r="C76" s="27" t="s">
        <v>23</v>
      </c>
      <c r="F76" s="25" t="str">
        <f>E15</f>
        <v>Gymnázium Boskovice, příspěvková organizace</v>
      </c>
      <c r="I76" s="27" t="s">
        <v>30</v>
      </c>
      <c r="J76" s="248" t="str">
        <f>E21</f>
        <v>Jakub Tichý s.r.o.</v>
      </c>
      <c r="L76" s="29"/>
    </row>
    <row r="77" spans="2:63" s="1" customFormat="1" ht="15.2" customHeight="1" x14ac:dyDescent="0.2">
      <c r="B77" s="29"/>
      <c r="C77" s="27" t="s">
        <v>28</v>
      </c>
      <c r="F77" s="25" t="str">
        <f>IF(E18="","",E18)</f>
        <v xml:space="preserve"> </v>
      </c>
      <c r="I77" s="27" t="s">
        <v>35</v>
      </c>
      <c r="J77" s="248" t="str">
        <f>E24</f>
        <v>Ing. Vojtěch Biolek</v>
      </c>
      <c r="L77" s="29"/>
    </row>
    <row r="78" spans="2:63" s="1" customFormat="1" ht="10.35" customHeight="1" x14ac:dyDescent="0.2">
      <c r="B78" s="29"/>
      <c r="L78" s="29"/>
    </row>
    <row r="79" spans="2:63" s="10" customFormat="1" ht="29.25" customHeight="1" x14ac:dyDescent="0.2">
      <c r="B79" s="103"/>
      <c r="C79" s="104" t="s">
        <v>116</v>
      </c>
      <c r="D79" s="105" t="s">
        <v>59</v>
      </c>
      <c r="E79" s="105" t="s">
        <v>55</v>
      </c>
      <c r="F79" s="105" t="s">
        <v>56</v>
      </c>
      <c r="G79" s="105" t="s">
        <v>117</v>
      </c>
      <c r="H79" s="105" t="s">
        <v>118</v>
      </c>
      <c r="I79" s="105" t="s">
        <v>119</v>
      </c>
      <c r="J79" s="105" t="s">
        <v>104</v>
      </c>
      <c r="K79" s="106" t="s">
        <v>120</v>
      </c>
      <c r="L79" s="103"/>
      <c r="M79" s="53" t="s">
        <v>3</v>
      </c>
      <c r="N79" s="54" t="s">
        <v>44</v>
      </c>
      <c r="O79" s="54" t="s">
        <v>121</v>
      </c>
      <c r="P79" s="54" t="s">
        <v>122</v>
      </c>
      <c r="Q79" s="54" t="s">
        <v>123</v>
      </c>
      <c r="R79" s="54" t="s">
        <v>124</v>
      </c>
      <c r="S79" s="54" t="s">
        <v>125</v>
      </c>
      <c r="T79" s="55" t="s">
        <v>126</v>
      </c>
    </row>
    <row r="80" spans="2:63" s="1" customFormat="1" ht="22.9" customHeight="1" x14ac:dyDescent="0.25">
      <c r="B80" s="29"/>
      <c r="C80" s="58" t="s">
        <v>127</v>
      </c>
      <c r="J80" s="254">
        <f>BK80</f>
        <v>0</v>
      </c>
      <c r="L80" s="29"/>
      <c r="M80" s="56"/>
      <c r="N80" s="47"/>
      <c r="O80" s="47"/>
      <c r="P80" s="107">
        <f>P81</f>
        <v>0</v>
      </c>
      <c r="Q80" s="47"/>
      <c r="R80" s="107">
        <f>R81</f>
        <v>0</v>
      </c>
      <c r="S80" s="47"/>
      <c r="T80" s="108">
        <f>T81</f>
        <v>0</v>
      </c>
      <c r="AT80" s="18" t="s">
        <v>73</v>
      </c>
      <c r="AU80" s="18" t="s">
        <v>105</v>
      </c>
      <c r="BK80" s="109">
        <f>BK81</f>
        <v>0</v>
      </c>
    </row>
    <row r="81" spans="2:65" s="11" customFormat="1" ht="25.9" customHeight="1" x14ac:dyDescent="0.2">
      <c r="B81" s="110"/>
      <c r="D81" s="111" t="s">
        <v>73</v>
      </c>
      <c r="E81" s="112" t="s">
        <v>92</v>
      </c>
      <c r="F81" s="112" t="s">
        <v>93</v>
      </c>
      <c r="J81" s="255">
        <f>BK81</f>
        <v>0</v>
      </c>
      <c r="L81" s="110"/>
      <c r="M81" s="113"/>
      <c r="P81" s="114">
        <f>SUM(P82:P94)</f>
        <v>0</v>
      </c>
      <c r="R81" s="114">
        <f>SUM(R82:R94)</f>
        <v>0</v>
      </c>
      <c r="T81" s="115">
        <f>SUM(T82:T94)</f>
        <v>0</v>
      </c>
      <c r="AR81" s="111" t="s">
        <v>167</v>
      </c>
      <c r="AT81" s="116" t="s">
        <v>73</v>
      </c>
      <c r="AU81" s="116" t="s">
        <v>74</v>
      </c>
      <c r="AY81" s="111" t="s">
        <v>130</v>
      </c>
      <c r="BK81" s="117">
        <f>SUM(BK82:BK94)</f>
        <v>0</v>
      </c>
    </row>
    <row r="82" spans="2:65" s="1" customFormat="1" ht="16.5" customHeight="1" x14ac:dyDescent="0.2">
      <c r="B82" s="119"/>
      <c r="C82" s="256" t="s">
        <v>81</v>
      </c>
      <c r="D82" s="256" t="s">
        <v>133</v>
      </c>
      <c r="E82" s="257" t="s">
        <v>755</v>
      </c>
      <c r="F82" s="258" t="s">
        <v>756</v>
      </c>
      <c r="G82" s="259" t="s">
        <v>303</v>
      </c>
      <c r="H82" s="260">
        <v>1</v>
      </c>
      <c r="I82" s="120">
        <v>0</v>
      </c>
      <c r="J82" s="261">
        <f>ROUND(I82*H82,2)</f>
        <v>0</v>
      </c>
      <c r="K82" s="258" t="s">
        <v>304</v>
      </c>
      <c r="L82" s="29"/>
      <c r="M82" s="121" t="s">
        <v>3</v>
      </c>
      <c r="N82" s="122" t="s">
        <v>45</v>
      </c>
      <c r="O82" s="123">
        <v>0</v>
      </c>
      <c r="P82" s="123">
        <f>O82*H82</f>
        <v>0</v>
      </c>
      <c r="Q82" s="123">
        <v>0</v>
      </c>
      <c r="R82" s="123">
        <f>Q82*H82</f>
        <v>0</v>
      </c>
      <c r="S82" s="123">
        <v>0</v>
      </c>
      <c r="T82" s="124">
        <f>S82*H82</f>
        <v>0</v>
      </c>
      <c r="AR82" s="125" t="s">
        <v>757</v>
      </c>
      <c r="AT82" s="125" t="s">
        <v>133</v>
      </c>
      <c r="AU82" s="125" t="s">
        <v>81</v>
      </c>
      <c r="AY82" s="18" t="s">
        <v>130</v>
      </c>
      <c r="BE82" s="126">
        <f>IF(N82="základní",J82,0)</f>
        <v>0</v>
      </c>
      <c r="BF82" s="126">
        <f>IF(N82="snížená",J82,0)</f>
        <v>0</v>
      </c>
      <c r="BG82" s="126">
        <f>IF(N82="zákl. přenesená",J82,0)</f>
        <v>0</v>
      </c>
      <c r="BH82" s="126">
        <f>IF(N82="sníž. přenesená",J82,0)</f>
        <v>0</v>
      </c>
      <c r="BI82" s="126">
        <f>IF(N82="nulová",J82,0)</f>
        <v>0</v>
      </c>
      <c r="BJ82" s="18" t="s">
        <v>81</v>
      </c>
      <c r="BK82" s="126">
        <f>ROUND(I82*H82,2)</f>
        <v>0</v>
      </c>
      <c r="BL82" s="18" t="s">
        <v>757</v>
      </c>
      <c r="BM82" s="125" t="s">
        <v>758</v>
      </c>
    </row>
    <row r="83" spans="2:65" s="1" customFormat="1" ht="16.5" customHeight="1" x14ac:dyDescent="0.2">
      <c r="B83" s="119"/>
      <c r="C83" s="256" t="s">
        <v>83</v>
      </c>
      <c r="D83" s="256" t="s">
        <v>133</v>
      </c>
      <c r="E83" s="257" t="s">
        <v>759</v>
      </c>
      <c r="F83" s="258" t="s">
        <v>760</v>
      </c>
      <c r="G83" s="259" t="s">
        <v>303</v>
      </c>
      <c r="H83" s="260">
        <v>1</v>
      </c>
      <c r="I83" s="120">
        <v>0</v>
      </c>
      <c r="J83" s="261">
        <f>ROUND(I83*H83,2)</f>
        <v>0</v>
      </c>
      <c r="K83" s="258" t="s">
        <v>304</v>
      </c>
      <c r="L83" s="29"/>
      <c r="M83" s="121" t="s">
        <v>3</v>
      </c>
      <c r="N83" s="122" t="s">
        <v>45</v>
      </c>
      <c r="O83" s="123">
        <v>0</v>
      </c>
      <c r="P83" s="123">
        <f>O83*H83</f>
        <v>0</v>
      </c>
      <c r="Q83" s="123">
        <v>0</v>
      </c>
      <c r="R83" s="123">
        <f>Q83*H83</f>
        <v>0</v>
      </c>
      <c r="S83" s="123">
        <v>0</v>
      </c>
      <c r="T83" s="124">
        <f>S83*H83</f>
        <v>0</v>
      </c>
      <c r="AR83" s="125" t="s">
        <v>757</v>
      </c>
      <c r="AT83" s="125" t="s">
        <v>133</v>
      </c>
      <c r="AU83" s="125" t="s">
        <v>81</v>
      </c>
      <c r="AY83" s="18" t="s">
        <v>130</v>
      </c>
      <c r="BE83" s="126">
        <f>IF(N83="základní",J83,0)</f>
        <v>0</v>
      </c>
      <c r="BF83" s="126">
        <f>IF(N83="snížená",J83,0)</f>
        <v>0</v>
      </c>
      <c r="BG83" s="126">
        <f>IF(N83="zákl. přenesená",J83,0)</f>
        <v>0</v>
      </c>
      <c r="BH83" s="126">
        <f>IF(N83="sníž. přenesená",J83,0)</f>
        <v>0</v>
      </c>
      <c r="BI83" s="126">
        <f>IF(N83="nulová",J83,0)</f>
        <v>0</v>
      </c>
      <c r="BJ83" s="18" t="s">
        <v>81</v>
      </c>
      <c r="BK83" s="126">
        <f>ROUND(I83*H83,2)</f>
        <v>0</v>
      </c>
      <c r="BL83" s="18" t="s">
        <v>757</v>
      </c>
      <c r="BM83" s="125" t="s">
        <v>761</v>
      </c>
    </row>
    <row r="84" spans="2:65" s="1" customFormat="1" ht="16.5" customHeight="1" x14ac:dyDescent="0.2">
      <c r="B84" s="119"/>
      <c r="C84" s="256" t="s">
        <v>150</v>
      </c>
      <c r="D84" s="256" t="s">
        <v>133</v>
      </c>
      <c r="E84" s="257" t="s">
        <v>762</v>
      </c>
      <c r="F84" s="258" t="s">
        <v>763</v>
      </c>
      <c r="G84" s="259" t="s">
        <v>303</v>
      </c>
      <c r="H84" s="260">
        <v>1</v>
      </c>
      <c r="I84" s="120">
        <v>0</v>
      </c>
      <c r="J84" s="261">
        <f>ROUND(I84*H84,2)</f>
        <v>0</v>
      </c>
      <c r="K84" s="258" t="s">
        <v>304</v>
      </c>
      <c r="L84" s="29"/>
      <c r="M84" s="121" t="s">
        <v>3</v>
      </c>
      <c r="N84" s="122" t="s">
        <v>45</v>
      </c>
      <c r="O84" s="123">
        <v>0</v>
      </c>
      <c r="P84" s="123">
        <f>O84*H84</f>
        <v>0</v>
      </c>
      <c r="Q84" s="123">
        <v>0</v>
      </c>
      <c r="R84" s="123">
        <f>Q84*H84</f>
        <v>0</v>
      </c>
      <c r="S84" s="123">
        <v>0</v>
      </c>
      <c r="T84" s="124">
        <f>S84*H84</f>
        <v>0</v>
      </c>
      <c r="AR84" s="125" t="s">
        <v>757</v>
      </c>
      <c r="AT84" s="125" t="s">
        <v>133</v>
      </c>
      <c r="AU84" s="125" t="s">
        <v>81</v>
      </c>
      <c r="AY84" s="18" t="s">
        <v>130</v>
      </c>
      <c r="BE84" s="126">
        <f>IF(N84="základní",J84,0)</f>
        <v>0</v>
      </c>
      <c r="BF84" s="126">
        <f>IF(N84="snížená",J84,0)</f>
        <v>0</v>
      </c>
      <c r="BG84" s="126">
        <f>IF(N84="zákl. přenesená",J84,0)</f>
        <v>0</v>
      </c>
      <c r="BH84" s="126">
        <f>IF(N84="sníž. přenesená",J84,0)</f>
        <v>0</v>
      </c>
      <c r="BI84" s="126">
        <f>IF(N84="nulová",J84,0)</f>
        <v>0</v>
      </c>
      <c r="BJ84" s="18" t="s">
        <v>81</v>
      </c>
      <c r="BK84" s="126">
        <f>ROUND(I84*H84,2)</f>
        <v>0</v>
      </c>
      <c r="BL84" s="18" t="s">
        <v>757</v>
      </c>
      <c r="BM84" s="125" t="s">
        <v>764</v>
      </c>
    </row>
    <row r="85" spans="2:65" s="1" customFormat="1" ht="16.5" customHeight="1" x14ac:dyDescent="0.2">
      <c r="B85" s="119"/>
      <c r="C85" s="256" t="s">
        <v>138</v>
      </c>
      <c r="D85" s="256" t="s">
        <v>133</v>
      </c>
      <c r="E85" s="257" t="s">
        <v>765</v>
      </c>
      <c r="F85" s="258" t="s">
        <v>766</v>
      </c>
      <c r="G85" s="259" t="s">
        <v>303</v>
      </c>
      <c r="H85" s="260">
        <v>1</v>
      </c>
      <c r="I85" s="120">
        <v>0</v>
      </c>
      <c r="J85" s="261">
        <f>ROUND(I85*H85,2)</f>
        <v>0</v>
      </c>
      <c r="K85" s="258" t="s">
        <v>304</v>
      </c>
      <c r="L85" s="29"/>
      <c r="M85" s="121" t="s">
        <v>3</v>
      </c>
      <c r="N85" s="122" t="s">
        <v>45</v>
      </c>
      <c r="O85" s="123">
        <v>0</v>
      </c>
      <c r="P85" s="123">
        <f>O85*H85</f>
        <v>0</v>
      </c>
      <c r="Q85" s="123">
        <v>0</v>
      </c>
      <c r="R85" s="123">
        <f>Q85*H85</f>
        <v>0</v>
      </c>
      <c r="S85" s="123">
        <v>0</v>
      </c>
      <c r="T85" s="124">
        <f>S85*H85</f>
        <v>0</v>
      </c>
      <c r="AR85" s="125" t="s">
        <v>757</v>
      </c>
      <c r="AT85" s="125" t="s">
        <v>133</v>
      </c>
      <c r="AU85" s="125" t="s">
        <v>81</v>
      </c>
      <c r="AY85" s="18" t="s">
        <v>130</v>
      </c>
      <c r="BE85" s="126">
        <f>IF(N85="základní",J85,0)</f>
        <v>0</v>
      </c>
      <c r="BF85" s="126">
        <f>IF(N85="snížená",J85,0)</f>
        <v>0</v>
      </c>
      <c r="BG85" s="126">
        <f>IF(N85="zákl. přenesená",J85,0)</f>
        <v>0</v>
      </c>
      <c r="BH85" s="126">
        <f>IF(N85="sníž. přenesená",J85,0)</f>
        <v>0</v>
      </c>
      <c r="BI85" s="126">
        <f>IF(N85="nulová",J85,0)</f>
        <v>0</v>
      </c>
      <c r="BJ85" s="18" t="s">
        <v>81</v>
      </c>
      <c r="BK85" s="126">
        <f>ROUND(I85*H85,2)</f>
        <v>0</v>
      </c>
      <c r="BL85" s="18" t="s">
        <v>757</v>
      </c>
      <c r="BM85" s="125" t="s">
        <v>767</v>
      </c>
    </row>
    <row r="86" spans="2:65" s="1" customFormat="1" ht="29.25" x14ac:dyDescent="0.2">
      <c r="B86" s="29"/>
      <c r="D86" s="262" t="s">
        <v>768</v>
      </c>
      <c r="F86" s="263" t="s">
        <v>769</v>
      </c>
      <c r="I86" s="264"/>
      <c r="L86" s="29"/>
      <c r="M86" s="127"/>
      <c r="T86" s="50"/>
      <c r="AT86" s="18" t="s">
        <v>768</v>
      </c>
      <c r="AU86" s="18" t="s">
        <v>81</v>
      </c>
    </row>
    <row r="87" spans="2:65" s="1" customFormat="1" ht="16.5" customHeight="1" x14ac:dyDescent="0.2">
      <c r="B87" s="119"/>
      <c r="C87" s="256" t="s">
        <v>167</v>
      </c>
      <c r="D87" s="256" t="s">
        <v>133</v>
      </c>
      <c r="E87" s="257" t="s">
        <v>770</v>
      </c>
      <c r="F87" s="258" t="s">
        <v>771</v>
      </c>
      <c r="G87" s="259" t="s">
        <v>303</v>
      </c>
      <c r="H87" s="260">
        <v>1</v>
      </c>
      <c r="I87" s="120">
        <v>0</v>
      </c>
      <c r="J87" s="261">
        <f t="shared" ref="J87:J94" si="0">ROUND(I87*H87,2)</f>
        <v>0</v>
      </c>
      <c r="K87" s="258" t="s">
        <v>304</v>
      </c>
      <c r="L87" s="29"/>
      <c r="M87" s="121" t="s">
        <v>3</v>
      </c>
      <c r="N87" s="122" t="s">
        <v>45</v>
      </c>
      <c r="O87" s="123">
        <v>0</v>
      </c>
      <c r="P87" s="123">
        <f t="shared" ref="P87:P94" si="1">O87*H87</f>
        <v>0</v>
      </c>
      <c r="Q87" s="123">
        <v>0</v>
      </c>
      <c r="R87" s="123">
        <f t="shared" ref="R87:R94" si="2">Q87*H87</f>
        <v>0</v>
      </c>
      <c r="S87" s="123">
        <v>0</v>
      </c>
      <c r="T87" s="124">
        <f t="shared" ref="T87:T94" si="3">S87*H87</f>
        <v>0</v>
      </c>
      <c r="AR87" s="125" t="s">
        <v>757</v>
      </c>
      <c r="AT87" s="125" t="s">
        <v>133</v>
      </c>
      <c r="AU87" s="125" t="s">
        <v>81</v>
      </c>
      <c r="AY87" s="18" t="s">
        <v>130</v>
      </c>
      <c r="BE87" s="126">
        <f t="shared" ref="BE87:BE94" si="4">IF(N87="základní",J87,0)</f>
        <v>0</v>
      </c>
      <c r="BF87" s="126">
        <f t="shared" ref="BF87:BF94" si="5">IF(N87="snížená",J87,0)</f>
        <v>0</v>
      </c>
      <c r="BG87" s="126">
        <f t="shared" ref="BG87:BG94" si="6">IF(N87="zákl. přenesená",J87,0)</f>
        <v>0</v>
      </c>
      <c r="BH87" s="126">
        <f t="shared" ref="BH87:BH94" si="7">IF(N87="sníž. přenesená",J87,0)</f>
        <v>0</v>
      </c>
      <c r="BI87" s="126">
        <f t="shared" ref="BI87:BI94" si="8">IF(N87="nulová",J87,0)</f>
        <v>0</v>
      </c>
      <c r="BJ87" s="18" t="s">
        <v>81</v>
      </c>
      <c r="BK87" s="126">
        <f t="shared" ref="BK87:BK94" si="9">ROUND(I87*H87,2)</f>
        <v>0</v>
      </c>
      <c r="BL87" s="18" t="s">
        <v>757</v>
      </c>
      <c r="BM87" s="125" t="s">
        <v>772</v>
      </c>
    </row>
    <row r="88" spans="2:65" s="1" customFormat="1" ht="16.5" customHeight="1" x14ac:dyDescent="0.2">
      <c r="B88" s="119"/>
      <c r="C88" s="256" t="s">
        <v>175</v>
      </c>
      <c r="D88" s="256" t="s">
        <v>133</v>
      </c>
      <c r="E88" s="257" t="s">
        <v>773</v>
      </c>
      <c r="F88" s="258" t="s">
        <v>774</v>
      </c>
      <c r="G88" s="259" t="s">
        <v>303</v>
      </c>
      <c r="H88" s="260">
        <v>1</v>
      </c>
      <c r="I88" s="120">
        <v>0</v>
      </c>
      <c r="J88" s="261">
        <f t="shared" si="0"/>
        <v>0</v>
      </c>
      <c r="K88" s="258" t="s">
        <v>304</v>
      </c>
      <c r="L88" s="29"/>
      <c r="M88" s="121" t="s">
        <v>3</v>
      </c>
      <c r="N88" s="122" t="s">
        <v>45</v>
      </c>
      <c r="O88" s="123">
        <v>0</v>
      </c>
      <c r="P88" s="123">
        <f t="shared" si="1"/>
        <v>0</v>
      </c>
      <c r="Q88" s="123">
        <v>0</v>
      </c>
      <c r="R88" s="123">
        <f t="shared" si="2"/>
        <v>0</v>
      </c>
      <c r="S88" s="123">
        <v>0</v>
      </c>
      <c r="T88" s="124">
        <f t="shared" si="3"/>
        <v>0</v>
      </c>
      <c r="AR88" s="125" t="s">
        <v>757</v>
      </c>
      <c r="AT88" s="125" t="s">
        <v>133</v>
      </c>
      <c r="AU88" s="125" t="s">
        <v>81</v>
      </c>
      <c r="AY88" s="18" t="s">
        <v>130</v>
      </c>
      <c r="BE88" s="126">
        <f t="shared" si="4"/>
        <v>0</v>
      </c>
      <c r="BF88" s="126">
        <f t="shared" si="5"/>
        <v>0</v>
      </c>
      <c r="BG88" s="126">
        <f t="shared" si="6"/>
        <v>0</v>
      </c>
      <c r="BH88" s="126">
        <f t="shared" si="7"/>
        <v>0</v>
      </c>
      <c r="BI88" s="126">
        <f t="shared" si="8"/>
        <v>0</v>
      </c>
      <c r="BJ88" s="18" t="s">
        <v>81</v>
      </c>
      <c r="BK88" s="126">
        <f t="shared" si="9"/>
        <v>0</v>
      </c>
      <c r="BL88" s="18" t="s">
        <v>757</v>
      </c>
      <c r="BM88" s="125" t="s">
        <v>775</v>
      </c>
    </row>
    <row r="89" spans="2:65" s="1" customFormat="1" ht="16.5" customHeight="1" x14ac:dyDescent="0.2">
      <c r="B89" s="119"/>
      <c r="C89" s="256" t="s">
        <v>183</v>
      </c>
      <c r="D89" s="256" t="s">
        <v>133</v>
      </c>
      <c r="E89" s="257" t="s">
        <v>776</v>
      </c>
      <c r="F89" s="258" t="s">
        <v>777</v>
      </c>
      <c r="G89" s="259" t="s">
        <v>303</v>
      </c>
      <c r="H89" s="260">
        <v>1</v>
      </c>
      <c r="I89" s="120">
        <v>0</v>
      </c>
      <c r="J89" s="261">
        <f t="shared" si="0"/>
        <v>0</v>
      </c>
      <c r="K89" s="258" t="s">
        <v>304</v>
      </c>
      <c r="L89" s="29"/>
      <c r="M89" s="121" t="s">
        <v>3</v>
      </c>
      <c r="N89" s="122" t="s">
        <v>45</v>
      </c>
      <c r="O89" s="123">
        <v>0</v>
      </c>
      <c r="P89" s="123">
        <f t="shared" si="1"/>
        <v>0</v>
      </c>
      <c r="Q89" s="123">
        <v>0</v>
      </c>
      <c r="R89" s="123">
        <f t="shared" si="2"/>
        <v>0</v>
      </c>
      <c r="S89" s="123">
        <v>0</v>
      </c>
      <c r="T89" s="124">
        <f t="shared" si="3"/>
        <v>0</v>
      </c>
      <c r="AR89" s="125" t="s">
        <v>757</v>
      </c>
      <c r="AT89" s="125" t="s">
        <v>133</v>
      </c>
      <c r="AU89" s="125" t="s">
        <v>81</v>
      </c>
      <c r="AY89" s="18" t="s">
        <v>130</v>
      </c>
      <c r="BE89" s="126">
        <f t="shared" si="4"/>
        <v>0</v>
      </c>
      <c r="BF89" s="126">
        <f t="shared" si="5"/>
        <v>0</v>
      </c>
      <c r="BG89" s="126">
        <f t="shared" si="6"/>
        <v>0</v>
      </c>
      <c r="BH89" s="126">
        <f t="shared" si="7"/>
        <v>0</v>
      </c>
      <c r="BI89" s="126">
        <f t="shared" si="8"/>
        <v>0</v>
      </c>
      <c r="BJ89" s="18" t="s">
        <v>81</v>
      </c>
      <c r="BK89" s="126">
        <f t="shared" si="9"/>
        <v>0</v>
      </c>
      <c r="BL89" s="18" t="s">
        <v>757</v>
      </c>
      <c r="BM89" s="125" t="s">
        <v>778</v>
      </c>
    </row>
    <row r="90" spans="2:65" s="1" customFormat="1" ht="16.5" customHeight="1" x14ac:dyDescent="0.2">
      <c r="B90" s="119"/>
      <c r="C90" s="256" t="s">
        <v>188</v>
      </c>
      <c r="D90" s="256" t="s">
        <v>133</v>
      </c>
      <c r="E90" s="257" t="s">
        <v>779</v>
      </c>
      <c r="F90" s="258" t="s">
        <v>780</v>
      </c>
      <c r="G90" s="259" t="s">
        <v>303</v>
      </c>
      <c r="H90" s="260">
        <v>1</v>
      </c>
      <c r="I90" s="120">
        <v>0</v>
      </c>
      <c r="J90" s="261">
        <f t="shared" si="0"/>
        <v>0</v>
      </c>
      <c r="K90" s="258" t="s">
        <v>304</v>
      </c>
      <c r="L90" s="29"/>
      <c r="M90" s="121" t="s">
        <v>3</v>
      </c>
      <c r="N90" s="122" t="s">
        <v>45</v>
      </c>
      <c r="O90" s="123">
        <v>0</v>
      </c>
      <c r="P90" s="123">
        <f t="shared" si="1"/>
        <v>0</v>
      </c>
      <c r="Q90" s="123">
        <v>0</v>
      </c>
      <c r="R90" s="123">
        <f t="shared" si="2"/>
        <v>0</v>
      </c>
      <c r="S90" s="123">
        <v>0</v>
      </c>
      <c r="T90" s="124">
        <f t="shared" si="3"/>
        <v>0</v>
      </c>
      <c r="AR90" s="125" t="s">
        <v>757</v>
      </c>
      <c r="AT90" s="125" t="s">
        <v>133</v>
      </c>
      <c r="AU90" s="125" t="s">
        <v>81</v>
      </c>
      <c r="AY90" s="18" t="s">
        <v>130</v>
      </c>
      <c r="BE90" s="126">
        <f t="shared" si="4"/>
        <v>0</v>
      </c>
      <c r="BF90" s="126">
        <f t="shared" si="5"/>
        <v>0</v>
      </c>
      <c r="BG90" s="126">
        <f t="shared" si="6"/>
        <v>0</v>
      </c>
      <c r="BH90" s="126">
        <f t="shared" si="7"/>
        <v>0</v>
      </c>
      <c r="BI90" s="126">
        <f t="shared" si="8"/>
        <v>0</v>
      </c>
      <c r="BJ90" s="18" t="s">
        <v>81</v>
      </c>
      <c r="BK90" s="126">
        <f t="shared" si="9"/>
        <v>0</v>
      </c>
      <c r="BL90" s="18" t="s">
        <v>757</v>
      </c>
      <c r="BM90" s="125" t="s">
        <v>781</v>
      </c>
    </row>
    <row r="91" spans="2:65" s="1" customFormat="1" ht="16.5" customHeight="1" x14ac:dyDescent="0.2">
      <c r="B91" s="119"/>
      <c r="C91" s="256" t="s">
        <v>131</v>
      </c>
      <c r="D91" s="256" t="s">
        <v>133</v>
      </c>
      <c r="E91" s="257" t="s">
        <v>782</v>
      </c>
      <c r="F91" s="258" t="s">
        <v>783</v>
      </c>
      <c r="G91" s="259" t="s">
        <v>303</v>
      </c>
      <c r="H91" s="260">
        <v>1</v>
      </c>
      <c r="I91" s="120">
        <v>0</v>
      </c>
      <c r="J91" s="261">
        <f t="shared" si="0"/>
        <v>0</v>
      </c>
      <c r="K91" s="258" t="s">
        <v>304</v>
      </c>
      <c r="L91" s="29"/>
      <c r="M91" s="121" t="s">
        <v>3</v>
      </c>
      <c r="N91" s="122" t="s">
        <v>45</v>
      </c>
      <c r="O91" s="123">
        <v>0</v>
      </c>
      <c r="P91" s="123">
        <f t="shared" si="1"/>
        <v>0</v>
      </c>
      <c r="Q91" s="123">
        <v>0</v>
      </c>
      <c r="R91" s="123">
        <f t="shared" si="2"/>
        <v>0</v>
      </c>
      <c r="S91" s="123">
        <v>0</v>
      </c>
      <c r="T91" s="124">
        <f t="shared" si="3"/>
        <v>0</v>
      </c>
      <c r="AR91" s="125" t="s">
        <v>757</v>
      </c>
      <c r="AT91" s="125" t="s">
        <v>133</v>
      </c>
      <c r="AU91" s="125" t="s">
        <v>81</v>
      </c>
      <c r="AY91" s="18" t="s">
        <v>130</v>
      </c>
      <c r="BE91" s="126">
        <f t="shared" si="4"/>
        <v>0</v>
      </c>
      <c r="BF91" s="126">
        <f t="shared" si="5"/>
        <v>0</v>
      </c>
      <c r="BG91" s="126">
        <f t="shared" si="6"/>
        <v>0</v>
      </c>
      <c r="BH91" s="126">
        <f t="shared" si="7"/>
        <v>0</v>
      </c>
      <c r="BI91" s="126">
        <f t="shared" si="8"/>
        <v>0</v>
      </c>
      <c r="BJ91" s="18" t="s">
        <v>81</v>
      </c>
      <c r="BK91" s="126">
        <f t="shared" si="9"/>
        <v>0</v>
      </c>
      <c r="BL91" s="18" t="s">
        <v>757</v>
      </c>
      <c r="BM91" s="125" t="s">
        <v>784</v>
      </c>
    </row>
    <row r="92" spans="2:65" s="1" customFormat="1" ht="31.5" customHeight="1" x14ac:dyDescent="0.2">
      <c r="B92" s="119"/>
      <c r="C92" s="256" t="s">
        <v>199</v>
      </c>
      <c r="D92" s="256" t="s">
        <v>133</v>
      </c>
      <c r="E92" s="257" t="s">
        <v>785</v>
      </c>
      <c r="F92" s="258" t="s">
        <v>1013</v>
      </c>
      <c r="G92" s="259" t="s">
        <v>303</v>
      </c>
      <c r="H92" s="260">
        <v>1</v>
      </c>
      <c r="I92" s="120">
        <v>0</v>
      </c>
      <c r="J92" s="261">
        <f t="shared" si="0"/>
        <v>0</v>
      </c>
      <c r="K92" s="258" t="s">
        <v>304</v>
      </c>
      <c r="L92" s="29"/>
      <c r="M92" s="121" t="s">
        <v>3</v>
      </c>
      <c r="N92" s="122" t="s">
        <v>45</v>
      </c>
      <c r="O92" s="123">
        <v>0</v>
      </c>
      <c r="P92" s="123">
        <f t="shared" si="1"/>
        <v>0</v>
      </c>
      <c r="Q92" s="123">
        <v>0</v>
      </c>
      <c r="R92" s="123">
        <f t="shared" si="2"/>
        <v>0</v>
      </c>
      <c r="S92" s="123">
        <v>0</v>
      </c>
      <c r="T92" s="124">
        <f t="shared" si="3"/>
        <v>0</v>
      </c>
      <c r="AR92" s="125" t="s">
        <v>757</v>
      </c>
      <c r="AT92" s="125" t="s">
        <v>133</v>
      </c>
      <c r="AU92" s="125" t="s">
        <v>81</v>
      </c>
      <c r="AY92" s="18" t="s">
        <v>130</v>
      </c>
      <c r="BE92" s="126">
        <f t="shared" si="4"/>
        <v>0</v>
      </c>
      <c r="BF92" s="126">
        <f t="shared" si="5"/>
        <v>0</v>
      </c>
      <c r="BG92" s="126">
        <f t="shared" si="6"/>
        <v>0</v>
      </c>
      <c r="BH92" s="126">
        <f t="shared" si="7"/>
        <v>0</v>
      </c>
      <c r="BI92" s="126">
        <f t="shared" si="8"/>
        <v>0</v>
      </c>
      <c r="BJ92" s="18" t="s">
        <v>81</v>
      </c>
      <c r="BK92" s="126">
        <f t="shared" si="9"/>
        <v>0</v>
      </c>
      <c r="BL92" s="18" t="s">
        <v>757</v>
      </c>
      <c r="BM92" s="125" t="s">
        <v>786</v>
      </c>
    </row>
    <row r="93" spans="2:65" s="1" customFormat="1" ht="16.5" customHeight="1" x14ac:dyDescent="0.2">
      <c r="B93" s="119"/>
      <c r="C93" s="256" t="s">
        <v>208</v>
      </c>
      <c r="D93" s="256" t="s">
        <v>133</v>
      </c>
      <c r="E93" s="257" t="s">
        <v>787</v>
      </c>
      <c r="F93" s="258" t="s">
        <v>788</v>
      </c>
      <c r="G93" s="259" t="s">
        <v>303</v>
      </c>
      <c r="H93" s="260">
        <v>1</v>
      </c>
      <c r="I93" s="120">
        <v>0</v>
      </c>
      <c r="J93" s="261">
        <f t="shared" si="0"/>
        <v>0</v>
      </c>
      <c r="K93" s="258" t="s">
        <v>304</v>
      </c>
      <c r="L93" s="29"/>
      <c r="M93" s="121" t="s">
        <v>3</v>
      </c>
      <c r="N93" s="122" t="s">
        <v>45</v>
      </c>
      <c r="O93" s="123">
        <v>0</v>
      </c>
      <c r="P93" s="123">
        <f t="shared" si="1"/>
        <v>0</v>
      </c>
      <c r="Q93" s="123">
        <v>0</v>
      </c>
      <c r="R93" s="123">
        <f t="shared" si="2"/>
        <v>0</v>
      </c>
      <c r="S93" s="123">
        <v>0</v>
      </c>
      <c r="T93" s="124">
        <f t="shared" si="3"/>
        <v>0</v>
      </c>
      <c r="AR93" s="125" t="s">
        <v>757</v>
      </c>
      <c r="AT93" s="125" t="s">
        <v>133</v>
      </c>
      <c r="AU93" s="125" t="s">
        <v>81</v>
      </c>
      <c r="AY93" s="18" t="s">
        <v>130</v>
      </c>
      <c r="BE93" s="126">
        <f t="shared" si="4"/>
        <v>0</v>
      </c>
      <c r="BF93" s="126">
        <f t="shared" si="5"/>
        <v>0</v>
      </c>
      <c r="BG93" s="126">
        <f t="shared" si="6"/>
        <v>0</v>
      </c>
      <c r="BH93" s="126">
        <f t="shared" si="7"/>
        <v>0</v>
      </c>
      <c r="BI93" s="126">
        <f t="shared" si="8"/>
        <v>0</v>
      </c>
      <c r="BJ93" s="18" t="s">
        <v>81</v>
      </c>
      <c r="BK93" s="126">
        <f t="shared" si="9"/>
        <v>0</v>
      </c>
      <c r="BL93" s="18" t="s">
        <v>757</v>
      </c>
      <c r="BM93" s="125" t="s">
        <v>789</v>
      </c>
    </row>
    <row r="94" spans="2:65" s="1" customFormat="1" ht="16.5" customHeight="1" x14ac:dyDescent="0.2">
      <c r="B94" s="119"/>
      <c r="C94" s="256" t="s">
        <v>9</v>
      </c>
      <c r="D94" s="256" t="s">
        <v>133</v>
      </c>
      <c r="E94" s="257" t="s">
        <v>790</v>
      </c>
      <c r="F94" s="258" t="s">
        <v>791</v>
      </c>
      <c r="G94" s="259" t="s">
        <v>303</v>
      </c>
      <c r="H94" s="260">
        <v>1</v>
      </c>
      <c r="I94" s="120">
        <v>0</v>
      </c>
      <c r="J94" s="261">
        <f t="shared" si="0"/>
        <v>0</v>
      </c>
      <c r="K94" s="258" t="s">
        <v>304</v>
      </c>
      <c r="L94" s="29"/>
      <c r="M94" s="144" t="s">
        <v>3</v>
      </c>
      <c r="N94" s="145" t="s">
        <v>45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AR94" s="125" t="s">
        <v>757</v>
      </c>
      <c r="AT94" s="125" t="s">
        <v>133</v>
      </c>
      <c r="AU94" s="125" t="s">
        <v>81</v>
      </c>
      <c r="AY94" s="18" t="s">
        <v>130</v>
      </c>
      <c r="BE94" s="126">
        <f t="shared" si="4"/>
        <v>0</v>
      </c>
      <c r="BF94" s="126">
        <f t="shared" si="5"/>
        <v>0</v>
      </c>
      <c r="BG94" s="126">
        <f t="shared" si="6"/>
        <v>0</v>
      </c>
      <c r="BH94" s="126">
        <f t="shared" si="7"/>
        <v>0</v>
      </c>
      <c r="BI94" s="126">
        <f t="shared" si="8"/>
        <v>0</v>
      </c>
      <c r="BJ94" s="18" t="s">
        <v>81</v>
      </c>
      <c r="BK94" s="126">
        <f t="shared" si="9"/>
        <v>0</v>
      </c>
      <c r="BL94" s="18" t="s">
        <v>757</v>
      </c>
      <c r="BM94" s="125" t="s">
        <v>792</v>
      </c>
    </row>
    <row r="95" spans="2:65" s="1" customFormat="1" ht="6.95" customHeight="1" x14ac:dyDescent="0.2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29"/>
    </row>
  </sheetData>
  <sheetProtection sheet="1" formatCells="0" formatColumns="0" formatRows="0" insertColumns="0" insertRows="0" insertHyperlinks="0" deleteColumns="0" deleteRows="0" sort="0" autoFilter="0" pivotTables="0"/>
  <autoFilter ref="C79:K94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96"/>
  <sheetViews>
    <sheetView showGridLines="0" topLeftCell="A16" workbookViewId="0"/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9"/>
      <c r="C3" s="20"/>
      <c r="D3" s="20"/>
      <c r="E3" s="20"/>
      <c r="F3" s="20"/>
      <c r="G3" s="20"/>
      <c r="H3" s="21"/>
    </row>
    <row r="4" spans="2:8" ht="24.95" customHeight="1" x14ac:dyDescent="0.2">
      <c r="B4" s="21"/>
      <c r="C4" s="22" t="s">
        <v>793</v>
      </c>
      <c r="H4" s="21"/>
    </row>
    <row r="5" spans="2:8" ht="12" customHeight="1" x14ac:dyDescent="0.2">
      <c r="B5" s="21"/>
      <c r="C5" s="24" t="s">
        <v>13</v>
      </c>
      <c r="D5" s="329" t="s">
        <v>14</v>
      </c>
      <c r="E5" s="327"/>
      <c r="F5" s="327"/>
      <c r="H5" s="21"/>
    </row>
    <row r="6" spans="2:8" ht="36.950000000000003" customHeight="1" x14ac:dyDescent="0.2">
      <c r="B6" s="21"/>
      <c r="C6" s="26" t="s">
        <v>15</v>
      </c>
      <c r="D6" s="328" t="s">
        <v>16</v>
      </c>
      <c r="E6" s="327"/>
      <c r="F6" s="327"/>
      <c r="H6" s="21"/>
    </row>
    <row r="7" spans="2:8" ht="16.5" customHeight="1" x14ac:dyDescent="0.2">
      <c r="B7" s="21"/>
      <c r="C7" s="27" t="s">
        <v>21</v>
      </c>
      <c r="D7" s="46" t="str">
        <f>'Rekapitulace stavby'!AN8</f>
        <v>27. 5. 2024</v>
      </c>
      <c r="H7" s="21"/>
    </row>
    <row r="8" spans="2:8" s="1" customFormat="1" ht="10.9" customHeight="1" x14ac:dyDescent="0.2">
      <c r="B8" s="29"/>
      <c r="H8" s="29"/>
    </row>
    <row r="9" spans="2:8" s="10" customFormat="1" ht="29.25" customHeight="1" x14ac:dyDescent="0.2">
      <c r="B9" s="103"/>
      <c r="C9" s="104" t="s">
        <v>55</v>
      </c>
      <c r="D9" s="105" t="s">
        <v>56</v>
      </c>
      <c r="E9" s="105" t="s">
        <v>117</v>
      </c>
      <c r="F9" s="106" t="s">
        <v>794</v>
      </c>
      <c r="H9" s="103"/>
    </row>
    <row r="10" spans="2:8" s="1" customFormat="1" ht="26.45" customHeight="1" x14ac:dyDescent="0.2">
      <c r="B10" s="29"/>
      <c r="C10" s="155" t="s">
        <v>795</v>
      </c>
      <c r="D10" s="155" t="s">
        <v>86</v>
      </c>
      <c r="H10" s="29"/>
    </row>
    <row r="11" spans="2:8" s="1" customFormat="1" ht="16.899999999999999" customHeight="1" x14ac:dyDescent="0.2">
      <c r="B11" s="29"/>
      <c r="C11" s="156" t="s">
        <v>95</v>
      </c>
      <c r="D11" s="157" t="s">
        <v>3</v>
      </c>
      <c r="E11" s="158" t="s">
        <v>3</v>
      </c>
      <c r="F11" s="159">
        <v>37.064999999999998</v>
      </c>
      <c r="H11" s="29"/>
    </row>
    <row r="12" spans="2:8" s="1" customFormat="1" ht="16.899999999999999" customHeight="1" x14ac:dyDescent="0.2">
      <c r="B12" s="29"/>
      <c r="C12" s="160" t="s">
        <v>3</v>
      </c>
      <c r="D12" s="160" t="s">
        <v>156</v>
      </c>
      <c r="E12" s="18" t="s">
        <v>3</v>
      </c>
      <c r="F12" s="161">
        <v>0</v>
      </c>
      <c r="H12" s="29"/>
    </row>
    <row r="13" spans="2:8" s="1" customFormat="1" ht="16.899999999999999" customHeight="1" x14ac:dyDescent="0.2">
      <c r="B13" s="29"/>
      <c r="C13" s="160" t="s">
        <v>3</v>
      </c>
      <c r="D13" s="160" t="s">
        <v>157</v>
      </c>
      <c r="E13" s="18" t="s">
        <v>3</v>
      </c>
      <c r="F13" s="161">
        <v>0</v>
      </c>
      <c r="H13" s="29"/>
    </row>
    <row r="14" spans="2:8" s="1" customFormat="1" ht="16.899999999999999" customHeight="1" x14ac:dyDescent="0.2">
      <c r="B14" s="29"/>
      <c r="C14" s="160" t="s">
        <v>3</v>
      </c>
      <c r="D14" s="160" t="s">
        <v>158</v>
      </c>
      <c r="E14" s="18" t="s">
        <v>3</v>
      </c>
      <c r="F14" s="161">
        <v>37.064999999999998</v>
      </c>
      <c r="H14" s="29"/>
    </row>
    <row r="15" spans="2:8" s="1" customFormat="1" ht="16.899999999999999" customHeight="1" x14ac:dyDescent="0.2">
      <c r="B15" s="29"/>
      <c r="C15" s="160" t="s">
        <v>95</v>
      </c>
      <c r="D15" s="160" t="s">
        <v>159</v>
      </c>
      <c r="E15" s="18" t="s">
        <v>3</v>
      </c>
      <c r="F15" s="161">
        <v>37.064999999999998</v>
      </c>
      <c r="H15" s="29"/>
    </row>
    <row r="16" spans="2:8" s="1" customFormat="1" ht="16.899999999999999" customHeight="1" x14ac:dyDescent="0.2">
      <c r="B16" s="29"/>
      <c r="C16" s="162" t="s">
        <v>796</v>
      </c>
      <c r="H16" s="29"/>
    </row>
    <row r="17" spans="2:8" s="1" customFormat="1" ht="16.899999999999999" customHeight="1" x14ac:dyDescent="0.2">
      <c r="B17" s="29"/>
      <c r="C17" s="160" t="s">
        <v>151</v>
      </c>
      <c r="D17" s="160" t="s">
        <v>797</v>
      </c>
      <c r="E17" s="18" t="s">
        <v>153</v>
      </c>
      <c r="F17" s="161">
        <v>37.064999999999998</v>
      </c>
      <c r="H17" s="29"/>
    </row>
    <row r="18" spans="2:8" s="1" customFormat="1" ht="16.899999999999999" customHeight="1" x14ac:dyDescent="0.2">
      <c r="B18" s="29"/>
      <c r="C18" s="160" t="s">
        <v>134</v>
      </c>
      <c r="D18" s="160" t="s">
        <v>798</v>
      </c>
      <c r="E18" s="18" t="s">
        <v>136</v>
      </c>
      <c r="F18" s="161">
        <v>3.7069999999999999</v>
      </c>
      <c r="H18" s="29"/>
    </row>
    <row r="19" spans="2:8" s="1" customFormat="1" ht="26.45" customHeight="1" x14ac:dyDescent="0.2">
      <c r="B19" s="29"/>
      <c r="C19" s="155" t="s">
        <v>799</v>
      </c>
      <c r="D19" s="155" t="s">
        <v>90</v>
      </c>
      <c r="H19" s="29"/>
    </row>
    <row r="20" spans="2:8" s="1" customFormat="1" ht="16.899999999999999" customHeight="1" x14ac:dyDescent="0.2">
      <c r="B20" s="29"/>
      <c r="C20" s="156" t="s">
        <v>314</v>
      </c>
      <c r="D20" s="157" t="s">
        <v>3</v>
      </c>
      <c r="E20" s="158" t="s">
        <v>3</v>
      </c>
      <c r="F20" s="159">
        <v>15.625</v>
      </c>
      <c r="H20" s="29"/>
    </row>
    <row r="21" spans="2:8" s="1" customFormat="1" ht="16.899999999999999" customHeight="1" x14ac:dyDescent="0.2">
      <c r="B21" s="29"/>
      <c r="C21" s="160" t="s">
        <v>3</v>
      </c>
      <c r="D21" s="160" t="s">
        <v>423</v>
      </c>
      <c r="E21" s="18" t="s">
        <v>3</v>
      </c>
      <c r="F21" s="161">
        <v>0</v>
      </c>
      <c r="H21" s="29"/>
    </row>
    <row r="22" spans="2:8" s="1" customFormat="1" ht="16.899999999999999" customHeight="1" x14ac:dyDescent="0.2">
      <c r="B22" s="29"/>
      <c r="C22" s="160" t="s">
        <v>3</v>
      </c>
      <c r="D22" s="160" t="s">
        <v>214</v>
      </c>
      <c r="E22" s="18" t="s">
        <v>3</v>
      </c>
      <c r="F22" s="161">
        <v>0</v>
      </c>
      <c r="H22" s="29"/>
    </row>
    <row r="23" spans="2:8" s="1" customFormat="1" ht="16.899999999999999" customHeight="1" x14ac:dyDescent="0.2">
      <c r="B23" s="29"/>
      <c r="C23" s="160" t="s">
        <v>3</v>
      </c>
      <c r="D23" s="160" t="s">
        <v>215</v>
      </c>
      <c r="E23" s="18" t="s">
        <v>3</v>
      </c>
      <c r="F23" s="161">
        <v>15.625</v>
      </c>
      <c r="H23" s="29"/>
    </row>
    <row r="24" spans="2:8" s="1" customFormat="1" ht="16.899999999999999" customHeight="1" x14ac:dyDescent="0.2">
      <c r="B24" s="29"/>
      <c r="C24" s="160" t="s">
        <v>314</v>
      </c>
      <c r="D24" s="160" t="s">
        <v>159</v>
      </c>
      <c r="E24" s="18" t="s">
        <v>3</v>
      </c>
      <c r="F24" s="161">
        <v>15.625</v>
      </c>
      <c r="H24" s="29"/>
    </row>
    <row r="25" spans="2:8" s="1" customFormat="1" ht="16.899999999999999" customHeight="1" x14ac:dyDescent="0.2">
      <c r="B25" s="29"/>
      <c r="C25" s="162" t="s">
        <v>796</v>
      </c>
      <c r="H25" s="29"/>
    </row>
    <row r="26" spans="2:8" s="1" customFormat="1" ht="16.899999999999999" customHeight="1" x14ac:dyDescent="0.2">
      <c r="B26" s="29"/>
      <c r="C26" s="160" t="s">
        <v>419</v>
      </c>
      <c r="D26" s="160" t="s">
        <v>800</v>
      </c>
      <c r="E26" s="18" t="s">
        <v>153</v>
      </c>
      <c r="F26" s="161">
        <v>15.625</v>
      </c>
      <c r="H26" s="29"/>
    </row>
    <row r="27" spans="2:8" s="1" customFormat="1" ht="16.899999999999999" customHeight="1" x14ac:dyDescent="0.2">
      <c r="B27" s="29"/>
      <c r="C27" s="160" t="s">
        <v>727</v>
      </c>
      <c r="D27" s="160" t="s">
        <v>801</v>
      </c>
      <c r="E27" s="18" t="s">
        <v>153</v>
      </c>
      <c r="F27" s="161">
        <v>15.625</v>
      </c>
      <c r="H27" s="29"/>
    </row>
    <row r="28" spans="2:8" s="1" customFormat="1" ht="16.899999999999999" customHeight="1" x14ac:dyDescent="0.2">
      <c r="B28" s="29"/>
      <c r="C28" s="156" t="s">
        <v>310</v>
      </c>
      <c r="D28" s="157" t="s">
        <v>3</v>
      </c>
      <c r="E28" s="158" t="s">
        <v>3</v>
      </c>
      <c r="F28" s="159">
        <v>63.152000000000001</v>
      </c>
      <c r="H28" s="29"/>
    </row>
    <row r="29" spans="2:8" s="1" customFormat="1" ht="16.899999999999999" customHeight="1" x14ac:dyDescent="0.2">
      <c r="B29" s="29"/>
      <c r="C29" s="160" t="s">
        <v>3</v>
      </c>
      <c r="D29" s="160" t="s">
        <v>382</v>
      </c>
      <c r="E29" s="18" t="s">
        <v>3</v>
      </c>
      <c r="F29" s="161">
        <v>0</v>
      </c>
      <c r="H29" s="29"/>
    </row>
    <row r="30" spans="2:8" s="1" customFormat="1" ht="16.899999999999999" customHeight="1" x14ac:dyDescent="0.2">
      <c r="B30" s="29"/>
      <c r="C30" s="160" t="s">
        <v>3</v>
      </c>
      <c r="D30" s="160" t="s">
        <v>157</v>
      </c>
      <c r="E30" s="18" t="s">
        <v>3</v>
      </c>
      <c r="F30" s="161">
        <v>0</v>
      </c>
      <c r="H30" s="29"/>
    </row>
    <row r="31" spans="2:8" s="1" customFormat="1" ht="16.899999999999999" customHeight="1" x14ac:dyDescent="0.2">
      <c r="B31" s="29"/>
      <c r="C31" s="160" t="s">
        <v>3</v>
      </c>
      <c r="D31" s="160" t="s">
        <v>205</v>
      </c>
      <c r="E31" s="18" t="s">
        <v>3</v>
      </c>
      <c r="F31" s="161">
        <v>62.66</v>
      </c>
      <c r="H31" s="29"/>
    </row>
    <row r="32" spans="2:8" s="1" customFormat="1" ht="16.899999999999999" customHeight="1" x14ac:dyDescent="0.2">
      <c r="B32" s="29"/>
      <c r="C32" s="160" t="s">
        <v>3</v>
      </c>
      <c r="D32" s="160" t="s">
        <v>206</v>
      </c>
      <c r="E32" s="18" t="s">
        <v>3</v>
      </c>
      <c r="F32" s="161">
        <v>5.5720000000000001</v>
      </c>
      <c r="H32" s="29"/>
    </row>
    <row r="33" spans="2:8" s="1" customFormat="1" ht="16.899999999999999" customHeight="1" x14ac:dyDescent="0.2">
      <c r="B33" s="29"/>
      <c r="C33" s="160" t="s">
        <v>3</v>
      </c>
      <c r="D33" s="160" t="s">
        <v>207</v>
      </c>
      <c r="E33" s="18" t="s">
        <v>3</v>
      </c>
      <c r="F33" s="161">
        <v>-5.08</v>
      </c>
      <c r="H33" s="29"/>
    </row>
    <row r="34" spans="2:8" s="1" customFormat="1" ht="16.899999999999999" customHeight="1" x14ac:dyDescent="0.2">
      <c r="B34" s="29"/>
      <c r="C34" s="160" t="s">
        <v>310</v>
      </c>
      <c r="D34" s="160" t="s">
        <v>159</v>
      </c>
      <c r="E34" s="18" t="s">
        <v>3</v>
      </c>
      <c r="F34" s="161">
        <v>63.152000000000001</v>
      </c>
      <c r="H34" s="29"/>
    </row>
    <row r="35" spans="2:8" s="1" customFormat="1" ht="16.899999999999999" customHeight="1" x14ac:dyDescent="0.2">
      <c r="B35" s="29"/>
      <c r="C35" s="162" t="s">
        <v>796</v>
      </c>
      <c r="H35" s="29"/>
    </row>
    <row r="36" spans="2:8" s="1" customFormat="1" ht="16.899999999999999" customHeight="1" x14ac:dyDescent="0.2">
      <c r="B36" s="29"/>
      <c r="C36" s="160" t="s">
        <v>378</v>
      </c>
      <c r="D36" s="160" t="s">
        <v>802</v>
      </c>
      <c r="E36" s="18" t="s">
        <v>153</v>
      </c>
      <c r="F36" s="161">
        <v>63.152000000000001</v>
      </c>
      <c r="H36" s="29"/>
    </row>
    <row r="37" spans="2:8" s="1" customFormat="1" ht="16.899999999999999" customHeight="1" x14ac:dyDescent="0.2">
      <c r="B37" s="29"/>
      <c r="C37" s="160" t="s">
        <v>368</v>
      </c>
      <c r="D37" s="160" t="s">
        <v>803</v>
      </c>
      <c r="E37" s="18" t="s">
        <v>153</v>
      </c>
      <c r="F37" s="161">
        <v>63.152000000000001</v>
      </c>
      <c r="H37" s="29"/>
    </row>
    <row r="38" spans="2:8" s="1" customFormat="1" ht="16.899999999999999" customHeight="1" x14ac:dyDescent="0.2">
      <c r="B38" s="29"/>
      <c r="C38" s="160" t="s">
        <v>383</v>
      </c>
      <c r="D38" s="160" t="s">
        <v>804</v>
      </c>
      <c r="E38" s="18" t="s">
        <v>153</v>
      </c>
      <c r="F38" s="161">
        <v>63.152000000000001</v>
      </c>
      <c r="H38" s="29"/>
    </row>
    <row r="39" spans="2:8" s="1" customFormat="1" ht="16.899999999999999" customHeight="1" x14ac:dyDescent="0.2">
      <c r="B39" s="29"/>
      <c r="C39" s="160" t="s">
        <v>519</v>
      </c>
      <c r="D39" s="160" t="s">
        <v>805</v>
      </c>
      <c r="E39" s="18" t="s">
        <v>153</v>
      </c>
      <c r="F39" s="161">
        <v>63.152000000000001</v>
      </c>
      <c r="H39" s="29"/>
    </row>
    <row r="40" spans="2:8" s="1" customFormat="1" ht="16.899999999999999" customHeight="1" x14ac:dyDescent="0.2">
      <c r="B40" s="29"/>
      <c r="C40" s="160" t="s">
        <v>746</v>
      </c>
      <c r="D40" s="160" t="s">
        <v>806</v>
      </c>
      <c r="E40" s="18" t="s">
        <v>153</v>
      </c>
      <c r="F40" s="161">
        <v>4461.9669999999996</v>
      </c>
      <c r="H40" s="29"/>
    </row>
    <row r="41" spans="2:8" s="1" customFormat="1" ht="16.899999999999999" customHeight="1" x14ac:dyDescent="0.2">
      <c r="B41" s="29"/>
      <c r="C41" s="156" t="s">
        <v>312</v>
      </c>
      <c r="D41" s="157" t="s">
        <v>3</v>
      </c>
      <c r="E41" s="158" t="s">
        <v>3</v>
      </c>
      <c r="F41" s="159">
        <v>36.225000000000001</v>
      </c>
      <c r="H41" s="29"/>
    </row>
    <row r="42" spans="2:8" s="1" customFormat="1" ht="16.899999999999999" customHeight="1" x14ac:dyDescent="0.2">
      <c r="B42" s="29"/>
      <c r="C42" s="160" t="s">
        <v>3</v>
      </c>
      <c r="D42" s="160" t="s">
        <v>362</v>
      </c>
      <c r="E42" s="18" t="s">
        <v>3</v>
      </c>
      <c r="F42" s="161">
        <v>0</v>
      </c>
      <c r="H42" s="29"/>
    </row>
    <row r="43" spans="2:8" s="1" customFormat="1" ht="16.899999999999999" customHeight="1" x14ac:dyDescent="0.2">
      <c r="B43" s="29"/>
      <c r="C43" s="160" t="s">
        <v>3</v>
      </c>
      <c r="D43" s="160" t="s">
        <v>157</v>
      </c>
      <c r="E43" s="18" t="s">
        <v>3</v>
      </c>
      <c r="F43" s="161">
        <v>0</v>
      </c>
      <c r="H43" s="29"/>
    </row>
    <row r="44" spans="2:8" s="1" customFormat="1" ht="16.899999999999999" customHeight="1" x14ac:dyDescent="0.2">
      <c r="B44" s="29"/>
      <c r="C44" s="160" t="s">
        <v>3</v>
      </c>
      <c r="D44" s="160" t="s">
        <v>198</v>
      </c>
      <c r="E44" s="18" t="s">
        <v>3</v>
      </c>
      <c r="F44" s="161">
        <v>36.225000000000001</v>
      </c>
      <c r="H44" s="29"/>
    </row>
    <row r="45" spans="2:8" s="1" customFormat="1" ht="16.899999999999999" customHeight="1" x14ac:dyDescent="0.2">
      <c r="B45" s="29"/>
      <c r="C45" s="160" t="s">
        <v>312</v>
      </c>
      <c r="D45" s="160" t="s">
        <v>159</v>
      </c>
      <c r="E45" s="18" t="s">
        <v>3</v>
      </c>
      <c r="F45" s="161">
        <v>36.225000000000001</v>
      </c>
      <c r="H45" s="29"/>
    </row>
    <row r="46" spans="2:8" s="1" customFormat="1" ht="16.899999999999999" customHeight="1" x14ac:dyDescent="0.2">
      <c r="B46" s="29"/>
      <c r="C46" s="162" t="s">
        <v>796</v>
      </c>
      <c r="H46" s="29"/>
    </row>
    <row r="47" spans="2:8" s="1" customFormat="1" ht="16.899999999999999" customHeight="1" x14ac:dyDescent="0.2">
      <c r="B47" s="29"/>
      <c r="C47" s="160" t="s">
        <v>358</v>
      </c>
      <c r="D47" s="160" t="s">
        <v>807</v>
      </c>
      <c r="E47" s="18" t="s">
        <v>153</v>
      </c>
      <c r="F47" s="161">
        <v>36.225000000000001</v>
      </c>
      <c r="H47" s="29"/>
    </row>
    <row r="48" spans="2:8" s="1" customFormat="1" ht="16.899999999999999" customHeight="1" x14ac:dyDescent="0.2">
      <c r="B48" s="29"/>
      <c r="C48" s="160" t="s">
        <v>353</v>
      </c>
      <c r="D48" s="160" t="s">
        <v>808</v>
      </c>
      <c r="E48" s="18" t="s">
        <v>153</v>
      </c>
      <c r="F48" s="161">
        <v>36.225000000000001</v>
      </c>
      <c r="H48" s="29"/>
    </row>
    <row r="49" spans="2:8" s="1" customFormat="1" ht="16.899999999999999" customHeight="1" x14ac:dyDescent="0.2">
      <c r="B49" s="29"/>
      <c r="C49" s="160" t="s">
        <v>363</v>
      </c>
      <c r="D49" s="160" t="s">
        <v>809</v>
      </c>
      <c r="E49" s="18" t="s">
        <v>153</v>
      </c>
      <c r="F49" s="161">
        <v>36.225000000000001</v>
      </c>
      <c r="H49" s="29"/>
    </row>
    <row r="50" spans="2:8" s="1" customFormat="1" ht="16.899999999999999" customHeight="1" x14ac:dyDescent="0.2">
      <c r="B50" s="29"/>
      <c r="C50" s="160" t="s">
        <v>525</v>
      </c>
      <c r="D50" s="160" t="s">
        <v>810</v>
      </c>
      <c r="E50" s="18" t="s">
        <v>153</v>
      </c>
      <c r="F50" s="161">
        <v>36.225000000000001</v>
      </c>
      <c r="H50" s="29"/>
    </row>
    <row r="51" spans="2:8" s="1" customFormat="1" ht="16.899999999999999" customHeight="1" x14ac:dyDescent="0.2">
      <c r="B51" s="29"/>
      <c r="C51" s="156" t="s">
        <v>307</v>
      </c>
      <c r="D51" s="157" t="s">
        <v>3</v>
      </c>
      <c r="E51" s="158" t="s">
        <v>3</v>
      </c>
      <c r="F51" s="159">
        <v>37.064999999999998</v>
      </c>
      <c r="H51" s="29"/>
    </row>
    <row r="52" spans="2:8" s="1" customFormat="1" ht="16.899999999999999" customHeight="1" x14ac:dyDescent="0.2">
      <c r="B52" s="29"/>
      <c r="C52" s="160" t="s">
        <v>3</v>
      </c>
      <c r="D52" s="160" t="s">
        <v>645</v>
      </c>
      <c r="E52" s="18" t="s">
        <v>3</v>
      </c>
      <c r="F52" s="161">
        <v>0</v>
      </c>
      <c r="H52" s="29"/>
    </row>
    <row r="53" spans="2:8" s="1" customFormat="1" ht="16.899999999999999" customHeight="1" x14ac:dyDescent="0.2">
      <c r="B53" s="29"/>
      <c r="C53" s="160" t="s">
        <v>3</v>
      </c>
      <c r="D53" s="160" t="s">
        <v>157</v>
      </c>
      <c r="E53" s="18" t="s">
        <v>3</v>
      </c>
      <c r="F53" s="161">
        <v>0</v>
      </c>
      <c r="H53" s="29"/>
    </row>
    <row r="54" spans="2:8" s="1" customFormat="1" ht="16.899999999999999" customHeight="1" x14ac:dyDescent="0.2">
      <c r="B54" s="29"/>
      <c r="C54" s="160" t="s">
        <v>3</v>
      </c>
      <c r="D54" s="160" t="s">
        <v>158</v>
      </c>
      <c r="E54" s="18" t="s">
        <v>3</v>
      </c>
      <c r="F54" s="161">
        <v>37.064999999999998</v>
      </c>
      <c r="H54" s="29"/>
    </row>
    <row r="55" spans="2:8" s="1" customFormat="1" ht="16.899999999999999" customHeight="1" x14ac:dyDescent="0.2">
      <c r="B55" s="29"/>
      <c r="C55" s="160" t="s">
        <v>307</v>
      </c>
      <c r="D55" s="160" t="s">
        <v>159</v>
      </c>
      <c r="E55" s="18" t="s">
        <v>3</v>
      </c>
      <c r="F55" s="161">
        <v>37.064999999999998</v>
      </c>
      <c r="H55" s="29"/>
    </row>
    <row r="56" spans="2:8" s="1" customFormat="1" ht="16.899999999999999" customHeight="1" x14ac:dyDescent="0.2">
      <c r="B56" s="29"/>
      <c r="C56" s="162" t="s">
        <v>796</v>
      </c>
      <c r="H56" s="29"/>
    </row>
    <row r="57" spans="2:8" s="1" customFormat="1" ht="16.899999999999999" customHeight="1" x14ac:dyDescent="0.2">
      <c r="B57" s="29"/>
      <c r="C57" s="160" t="s">
        <v>641</v>
      </c>
      <c r="D57" s="160" t="s">
        <v>811</v>
      </c>
      <c r="E57" s="18" t="s">
        <v>153</v>
      </c>
      <c r="F57" s="161">
        <v>40.74</v>
      </c>
      <c r="H57" s="29"/>
    </row>
    <row r="58" spans="2:8" s="1" customFormat="1" ht="16.899999999999999" customHeight="1" x14ac:dyDescent="0.2">
      <c r="B58" s="29"/>
      <c r="C58" s="160" t="s">
        <v>396</v>
      </c>
      <c r="D58" s="160" t="s">
        <v>812</v>
      </c>
      <c r="E58" s="18" t="s">
        <v>153</v>
      </c>
      <c r="F58" s="161">
        <v>519.06500000000005</v>
      </c>
      <c r="H58" s="29"/>
    </row>
    <row r="59" spans="2:8" s="1" customFormat="1" ht="16.899999999999999" customHeight="1" x14ac:dyDescent="0.2">
      <c r="B59" s="29"/>
      <c r="C59" s="160" t="s">
        <v>430</v>
      </c>
      <c r="D59" s="160" t="s">
        <v>813</v>
      </c>
      <c r="E59" s="18" t="s">
        <v>136</v>
      </c>
      <c r="F59" s="161">
        <v>4.8179999999999996</v>
      </c>
      <c r="H59" s="29"/>
    </row>
    <row r="60" spans="2:8" s="1" customFormat="1" ht="16.899999999999999" customHeight="1" x14ac:dyDescent="0.2">
      <c r="B60" s="29"/>
      <c r="C60" s="160" t="s">
        <v>444</v>
      </c>
      <c r="D60" s="160" t="s">
        <v>814</v>
      </c>
      <c r="E60" s="18" t="s">
        <v>227</v>
      </c>
      <c r="F60" s="161">
        <v>0.42799999999999999</v>
      </c>
      <c r="H60" s="29"/>
    </row>
    <row r="61" spans="2:8" s="1" customFormat="1" ht="16.899999999999999" customHeight="1" x14ac:dyDescent="0.2">
      <c r="B61" s="29"/>
      <c r="C61" s="160" t="s">
        <v>619</v>
      </c>
      <c r="D61" s="160" t="s">
        <v>815</v>
      </c>
      <c r="E61" s="18" t="s">
        <v>153</v>
      </c>
      <c r="F61" s="161">
        <v>37.064999999999998</v>
      </c>
      <c r="H61" s="29"/>
    </row>
    <row r="62" spans="2:8" s="1" customFormat="1" ht="16.899999999999999" customHeight="1" x14ac:dyDescent="0.2">
      <c r="B62" s="29"/>
      <c r="C62" s="160" t="s">
        <v>625</v>
      </c>
      <c r="D62" s="160" t="s">
        <v>816</v>
      </c>
      <c r="E62" s="18" t="s">
        <v>153</v>
      </c>
      <c r="F62" s="161">
        <v>37.064999999999998</v>
      </c>
      <c r="H62" s="29"/>
    </row>
    <row r="63" spans="2:8" s="1" customFormat="1" ht="16.899999999999999" customHeight="1" x14ac:dyDescent="0.2">
      <c r="B63" s="29"/>
      <c r="C63" s="160" t="s">
        <v>630</v>
      </c>
      <c r="D63" s="160" t="s">
        <v>817</v>
      </c>
      <c r="E63" s="18" t="s">
        <v>153</v>
      </c>
      <c r="F63" s="161">
        <v>40.74</v>
      </c>
      <c r="H63" s="29"/>
    </row>
    <row r="64" spans="2:8" s="1" customFormat="1" ht="16.899999999999999" customHeight="1" x14ac:dyDescent="0.2">
      <c r="B64" s="29"/>
      <c r="C64" s="160" t="s">
        <v>654</v>
      </c>
      <c r="D64" s="160" t="s">
        <v>818</v>
      </c>
      <c r="E64" s="18" t="s">
        <v>153</v>
      </c>
      <c r="F64" s="161">
        <v>40.74</v>
      </c>
      <c r="H64" s="29"/>
    </row>
    <row r="65" spans="2:8" s="1" customFormat="1" ht="16.899999999999999" customHeight="1" x14ac:dyDescent="0.2">
      <c r="B65" s="29"/>
      <c r="C65" s="160" t="s">
        <v>733</v>
      </c>
      <c r="D65" s="160" t="s">
        <v>819</v>
      </c>
      <c r="E65" s="18" t="s">
        <v>153</v>
      </c>
      <c r="F65" s="161">
        <v>37.064999999999998</v>
      </c>
      <c r="H65" s="29"/>
    </row>
    <row r="66" spans="2:8" s="1" customFormat="1" ht="16.899999999999999" customHeight="1" x14ac:dyDescent="0.2">
      <c r="B66" s="29"/>
      <c r="C66" s="160" t="s">
        <v>746</v>
      </c>
      <c r="D66" s="160" t="s">
        <v>806</v>
      </c>
      <c r="E66" s="18" t="s">
        <v>153</v>
      </c>
      <c r="F66" s="161">
        <v>4461.9669999999996</v>
      </c>
      <c r="H66" s="29"/>
    </row>
    <row r="67" spans="2:8" s="1" customFormat="1" ht="16.899999999999999" customHeight="1" x14ac:dyDescent="0.2">
      <c r="B67" s="29"/>
      <c r="C67" s="156" t="s">
        <v>318</v>
      </c>
      <c r="D67" s="157" t="s">
        <v>3</v>
      </c>
      <c r="E67" s="158" t="s">
        <v>3</v>
      </c>
      <c r="F67" s="159">
        <v>2.52</v>
      </c>
      <c r="H67" s="29"/>
    </row>
    <row r="68" spans="2:8" s="1" customFormat="1" ht="16.899999999999999" customHeight="1" x14ac:dyDescent="0.2">
      <c r="B68" s="29"/>
      <c r="C68" s="160" t="s">
        <v>3</v>
      </c>
      <c r="D68" s="160" t="s">
        <v>559</v>
      </c>
      <c r="E68" s="18" t="s">
        <v>3</v>
      </c>
      <c r="F68" s="161">
        <v>0</v>
      </c>
      <c r="H68" s="29"/>
    </row>
    <row r="69" spans="2:8" s="1" customFormat="1" ht="16.899999999999999" customHeight="1" x14ac:dyDescent="0.2">
      <c r="B69" s="29"/>
      <c r="C69" s="160" t="s">
        <v>3</v>
      </c>
      <c r="D69" s="160" t="s">
        <v>560</v>
      </c>
      <c r="E69" s="18" t="s">
        <v>3</v>
      </c>
      <c r="F69" s="161">
        <v>2.52</v>
      </c>
      <c r="H69" s="29"/>
    </row>
    <row r="70" spans="2:8" s="1" customFormat="1" ht="16.899999999999999" customHeight="1" x14ac:dyDescent="0.2">
      <c r="B70" s="29"/>
      <c r="C70" s="160" t="s">
        <v>318</v>
      </c>
      <c r="D70" s="160" t="s">
        <v>159</v>
      </c>
      <c r="E70" s="18" t="s">
        <v>3</v>
      </c>
      <c r="F70" s="161">
        <v>2.52</v>
      </c>
      <c r="H70" s="29"/>
    </row>
    <row r="71" spans="2:8" s="1" customFormat="1" ht="16.899999999999999" customHeight="1" x14ac:dyDescent="0.2">
      <c r="B71" s="29"/>
      <c r="C71" s="162" t="s">
        <v>796</v>
      </c>
      <c r="H71" s="29"/>
    </row>
    <row r="72" spans="2:8" s="1" customFormat="1" ht="16.899999999999999" customHeight="1" x14ac:dyDescent="0.2">
      <c r="B72" s="29"/>
      <c r="C72" s="160" t="s">
        <v>556</v>
      </c>
      <c r="D72" s="160" t="s">
        <v>557</v>
      </c>
      <c r="E72" s="18" t="s">
        <v>136</v>
      </c>
      <c r="F72" s="161">
        <v>2.52</v>
      </c>
      <c r="H72" s="29"/>
    </row>
    <row r="73" spans="2:8" s="1" customFormat="1" ht="16.899999999999999" customHeight="1" x14ac:dyDescent="0.2">
      <c r="B73" s="29"/>
      <c r="C73" s="160" t="s">
        <v>543</v>
      </c>
      <c r="D73" s="160" t="s">
        <v>820</v>
      </c>
      <c r="E73" s="18" t="s">
        <v>136</v>
      </c>
      <c r="F73" s="161">
        <v>3.8220000000000001</v>
      </c>
      <c r="H73" s="29"/>
    </row>
    <row r="74" spans="2:8" s="1" customFormat="1" ht="16.899999999999999" customHeight="1" x14ac:dyDescent="0.2">
      <c r="B74" s="29"/>
      <c r="C74" s="156" t="s">
        <v>308</v>
      </c>
      <c r="D74" s="157" t="s">
        <v>3</v>
      </c>
      <c r="E74" s="158" t="s">
        <v>3</v>
      </c>
      <c r="F74" s="159">
        <v>3.6749999999999998</v>
      </c>
      <c r="H74" s="29"/>
    </row>
    <row r="75" spans="2:8" s="1" customFormat="1" ht="16.899999999999999" customHeight="1" x14ac:dyDescent="0.2">
      <c r="B75" s="29"/>
      <c r="C75" s="160" t="s">
        <v>3</v>
      </c>
      <c r="D75" s="160" t="s">
        <v>651</v>
      </c>
      <c r="E75" s="18" t="s">
        <v>3</v>
      </c>
      <c r="F75" s="161">
        <v>0</v>
      </c>
      <c r="H75" s="29"/>
    </row>
    <row r="76" spans="2:8" s="1" customFormat="1" ht="16.899999999999999" customHeight="1" x14ac:dyDescent="0.2">
      <c r="B76" s="29"/>
      <c r="C76" s="160" t="s">
        <v>3</v>
      </c>
      <c r="D76" s="160" t="s">
        <v>157</v>
      </c>
      <c r="E76" s="18" t="s">
        <v>3</v>
      </c>
      <c r="F76" s="161">
        <v>0</v>
      </c>
      <c r="H76" s="29"/>
    </row>
    <row r="77" spans="2:8" s="1" customFormat="1" ht="16.899999999999999" customHeight="1" x14ac:dyDescent="0.2">
      <c r="B77" s="29"/>
      <c r="C77" s="160" t="s">
        <v>3</v>
      </c>
      <c r="D77" s="160" t="s">
        <v>652</v>
      </c>
      <c r="E77" s="18" t="s">
        <v>3</v>
      </c>
      <c r="F77" s="161">
        <v>3.6749999999999998</v>
      </c>
      <c r="H77" s="29"/>
    </row>
    <row r="78" spans="2:8" s="1" customFormat="1" ht="16.899999999999999" customHeight="1" x14ac:dyDescent="0.2">
      <c r="B78" s="29"/>
      <c r="C78" s="160" t="s">
        <v>308</v>
      </c>
      <c r="D78" s="160" t="s">
        <v>159</v>
      </c>
      <c r="E78" s="18" t="s">
        <v>3</v>
      </c>
      <c r="F78" s="161">
        <v>3.6749999999999998</v>
      </c>
      <c r="H78" s="29"/>
    </row>
    <row r="79" spans="2:8" s="1" customFormat="1" ht="16.899999999999999" customHeight="1" x14ac:dyDescent="0.2">
      <c r="B79" s="29"/>
      <c r="C79" s="162" t="s">
        <v>796</v>
      </c>
      <c r="H79" s="29"/>
    </row>
    <row r="80" spans="2:8" s="1" customFormat="1" ht="16.899999999999999" customHeight="1" x14ac:dyDescent="0.2">
      <c r="B80" s="29"/>
      <c r="C80" s="160" t="s">
        <v>647</v>
      </c>
      <c r="D80" s="160" t="s">
        <v>821</v>
      </c>
      <c r="E80" s="18" t="s">
        <v>153</v>
      </c>
      <c r="F80" s="161">
        <v>3.6749999999999998</v>
      </c>
      <c r="H80" s="29"/>
    </row>
    <row r="81" spans="2:8" s="1" customFormat="1" ht="16.899999999999999" customHeight="1" x14ac:dyDescent="0.2">
      <c r="B81" s="29"/>
      <c r="C81" s="160" t="s">
        <v>630</v>
      </c>
      <c r="D81" s="160" t="s">
        <v>817</v>
      </c>
      <c r="E81" s="18" t="s">
        <v>153</v>
      </c>
      <c r="F81" s="161">
        <v>40.74</v>
      </c>
      <c r="H81" s="29"/>
    </row>
    <row r="82" spans="2:8" s="1" customFormat="1" ht="16.899999999999999" customHeight="1" x14ac:dyDescent="0.2">
      <c r="B82" s="29"/>
      <c r="C82" s="160" t="s">
        <v>636</v>
      </c>
      <c r="D82" s="160" t="s">
        <v>822</v>
      </c>
      <c r="E82" s="18" t="s">
        <v>153</v>
      </c>
      <c r="F82" s="161">
        <v>3.6749999999999998</v>
      </c>
      <c r="H82" s="29"/>
    </row>
    <row r="83" spans="2:8" s="1" customFormat="1" ht="16.899999999999999" customHeight="1" x14ac:dyDescent="0.2">
      <c r="B83" s="29"/>
      <c r="C83" s="160" t="s">
        <v>660</v>
      </c>
      <c r="D83" s="160" t="s">
        <v>823</v>
      </c>
      <c r="E83" s="18" t="s">
        <v>153</v>
      </c>
      <c r="F83" s="161">
        <v>3.6749999999999998</v>
      </c>
      <c r="H83" s="29"/>
    </row>
    <row r="84" spans="2:8" s="1" customFormat="1" ht="16.899999999999999" customHeight="1" x14ac:dyDescent="0.2">
      <c r="B84" s="29"/>
      <c r="C84" s="160" t="s">
        <v>641</v>
      </c>
      <c r="D84" s="160" t="s">
        <v>811</v>
      </c>
      <c r="E84" s="18" t="s">
        <v>153</v>
      </c>
      <c r="F84" s="161">
        <v>40.74</v>
      </c>
      <c r="H84" s="29"/>
    </row>
    <row r="85" spans="2:8" s="1" customFormat="1" ht="16.899999999999999" customHeight="1" x14ac:dyDescent="0.2">
      <c r="B85" s="29"/>
      <c r="C85" s="160" t="s">
        <v>654</v>
      </c>
      <c r="D85" s="160" t="s">
        <v>818</v>
      </c>
      <c r="E85" s="18" t="s">
        <v>153</v>
      </c>
      <c r="F85" s="161">
        <v>40.74</v>
      </c>
      <c r="H85" s="29"/>
    </row>
    <row r="86" spans="2:8" s="1" customFormat="1" ht="16.899999999999999" customHeight="1" x14ac:dyDescent="0.2">
      <c r="B86" s="29"/>
      <c r="C86" s="156" t="s">
        <v>316</v>
      </c>
      <c r="D86" s="157" t="s">
        <v>3</v>
      </c>
      <c r="E86" s="158" t="s">
        <v>3</v>
      </c>
      <c r="F86" s="159">
        <v>1.302</v>
      </c>
      <c r="H86" s="29"/>
    </row>
    <row r="87" spans="2:8" s="1" customFormat="1" ht="16.899999999999999" customHeight="1" x14ac:dyDescent="0.2">
      <c r="B87" s="29"/>
      <c r="C87" s="160" t="s">
        <v>3</v>
      </c>
      <c r="D87" s="160" t="s">
        <v>578</v>
      </c>
      <c r="E87" s="18" t="s">
        <v>3</v>
      </c>
      <c r="F87" s="161">
        <v>0</v>
      </c>
      <c r="H87" s="29"/>
    </row>
    <row r="88" spans="2:8" s="1" customFormat="1" ht="16.899999999999999" customHeight="1" x14ac:dyDescent="0.2">
      <c r="B88" s="29"/>
      <c r="C88" s="160" t="s">
        <v>3</v>
      </c>
      <c r="D88" s="160" t="s">
        <v>268</v>
      </c>
      <c r="E88" s="18" t="s">
        <v>3</v>
      </c>
      <c r="F88" s="161">
        <v>0</v>
      </c>
      <c r="H88" s="29"/>
    </row>
    <row r="89" spans="2:8" s="1" customFormat="1" ht="16.899999999999999" customHeight="1" x14ac:dyDescent="0.2">
      <c r="B89" s="29"/>
      <c r="C89" s="160" t="s">
        <v>3</v>
      </c>
      <c r="D89" s="160" t="s">
        <v>579</v>
      </c>
      <c r="E89" s="18" t="s">
        <v>3</v>
      </c>
      <c r="F89" s="161">
        <v>1.302</v>
      </c>
      <c r="H89" s="29"/>
    </row>
    <row r="90" spans="2:8" s="1" customFormat="1" ht="16.899999999999999" customHeight="1" x14ac:dyDescent="0.2">
      <c r="B90" s="29"/>
      <c r="C90" s="160" t="s">
        <v>316</v>
      </c>
      <c r="D90" s="160" t="s">
        <v>159</v>
      </c>
      <c r="E90" s="18" t="s">
        <v>3</v>
      </c>
      <c r="F90" s="161">
        <v>1.302</v>
      </c>
      <c r="H90" s="29"/>
    </row>
    <row r="91" spans="2:8" s="1" customFormat="1" ht="16.899999999999999" customHeight="1" x14ac:dyDescent="0.2">
      <c r="B91" s="29"/>
      <c r="C91" s="162" t="s">
        <v>796</v>
      </c>
      <c r="H91" s="29"/>
    </row>
    <row r="92" spans="2:8" s="1" customFormat="1" ht="16.899999999999999" customHeight="1" x14ac:dyDescent="0.2">
      <c r="B92" s="29"/>
      <c r="C92" s="160" t="s">
        <v>575</v>
      </c>
      <c r="D92" s="160" t="s">
        <v>576</v>
      </c>
      <c r="E92" s="18" t="s">
        <v>136</v>
      </c>
      <c r="F92" s="161">
        <v>1.302</v>
      </c>
      <c r="H92" s="29"/>
    </row>
    <row r="93" spans="2:8" s="1" customFormat="1" ht="16.899999999999999" customHeight="1" x14ac:dyDescent="0.2">
      <c r="B93" s="29"/>
      <c r="C93" s="160" t="s">
        <v>543</v>
      </c>
      <c r="D93" s="160" t="s">
        <v>820</v>
      </c>
      <c r="E93" s="18" t="s">
        <v>136</v>
      </c>
      <c r="F93" s="161">
        <v>3.8220000000000001</v>
      </c>
      <c r="H93" s="29"/>
    </row>
    <row r="94" spans="2:8" s="1" customFormat="1" ht="16.899999999999999" customHeight="1" x14ac:dyDescent="0.2">
      <c r="B94" s="29"/>
      <c r="C94" s="160" t="s">
        <v>582</v>
      </c>
      <c r="D94" s="160" t="s">
        <v>824</v>
      </c>
      <c r="E94" s="18" t="s">
        <v>136</v>
      </c>
      <c r="F94" s="161">
        <v>1.302</v>
      </c>
      <c r="H94" s="29"/>
    </row>
    <row r="95" spans="2:8" s="1" customFormat="1" ht="7.35" customHeight="1" x14ac:dyDescent="0.2">
      <c r="B95" s="38"/>
      <c r="C95" s="39"/>
      <c r="D95" s="39"/>
      <c r="E95" s="39"/>
      <c r="F95" s="39"/>
      <c r="G95" s="39"/>
      <c r="H95" s="29"/>
    </row>
    <row r="96" spans="2:8" s="1" customFormat="1" x14ac:dyDescent="0.2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 x14ac:dyDescent="0.2"/>
  <cols>
    <col min="1" max="1" width="8.33203125" style="163" customWidth="1"/>
    <col min="2" max="2" width="1.6640625" style="163" customWidth="1"/>
    <col min="3" max="4" width="5" style="163" customWidth="1"/>
    <col min="5" max="5" width="11.6640625" style="163" customWidth="1"/>
    <col min="6" max="6" width="9.1640625" style="163" customWidth="1"/>
    <col min="7" max="7" width="5" style="163" customWidth="1"/>
    <col min="8" max="8" width="77.83203125" style="163" customWidth="1"/>
    <col min="9" max="10" width="20" style="163" customWidth="1"/>
    <col min="11" max="11" width="1.6640625" style="163" customWidth="1"/>
  </cols>
  <sheetData>
    <row r="1" spans="2:11" customFormat="1" ht="37.5" customHeight="1" x14ac:dyDescent="0.2"/>
    <row r="2" spans="2:11" customFormat="1" ht="7.5" customHeight="1" x14ac:dyDescent="0.2">
      <c r="B2" s="164"/>
      <c r="C2" s="165"/>
      <c r="D2" s="165"/>
      <c r="E2" s="165"/>
      <c r="F2" s="165"/>
      <c r="G2" s="165"/>
      <c r="H2" s="165"/>
      <c r="I2" s="165"/>
      <c r="J2" s="165"/>
      <c r="K2" s="166"/>
    </row>
    <row r="3" spans="2:11" s="16" customFormat="1" ht="45" customHeight="1" x14ac:dyDescent="0.2">
      <c r="B3" s="167"/>
      <c r="C3" s="343" t="s">
        <v>825</v>
      </c>
      <c r="D3" s="343"/>
      <c r="E3" s="343"/>
      <c r="F3" s="343"/>
      <c r="G3" s="343"/>
      <c r="H3" s="343"/>
      <c r="I3" s="343"/>
      <c r="J3" s="343"/>
      <c r="K3" s="168"/>
    </row>
    <row r="4" spans="2:11" customFormat="1" ht="25.5" customHeight="1" x14ac:dyDescent="0.3">
      <c r="B4" s="169"/>
      <c r="C4" s="342" t="s">
        <v>826</v>
      </c>
      <c r="D4" s="342"/>
      <c r="E4" s="342"/>
      <c r="F4" s="342"/>
      <c r="G4" s="342"/>
      <c r="H4" s="342"/>
      <c r="I4" s="342"/>
      <c r="J4" s="342"/>
      <c r="K4" s="170"/>
    </row>
    <row r="5" spans="2:11" customFormat="1" ht="5.25" customHeight="1" x14ac:dyDescent="0.2">
      <c r="B5" s="169"/>
      <c r="C5" s="171"/>
      <c r="D5" s="171"/>
      <c r="E5" s="171"/>
      <c r="F5" s="171"/>
      <c r="G5" s="171"/>
      <c r="H5" s="171"/>
      <c r="I5" s="171"/>
      <c r="J5" s="171"/>
      <c r="K5" s="170"/>
    </row>
    <row r="6" spans="2:11" customFormat="1" ht="15" customHeight="1" x14ac:dyDescent="0.2">
      <c r="B6" s="169"/>
      <c r="C6" s="341" t="s">
        <v>827</v>
      </c>
      <c r="D6" s="341"/>
      <c r="E6" s="341"/>
      <c r="F6" s="341"/>
      <c r="G6" s="341"/>
      <c r="H6" s="341"/>
      <c r="I6" s="341"/>
      <c r="J6" s="341"/>
      <c r="K6" s="170"/>
    </row>
    <row r="7" spans="2:11" customFormat="1" ht="15" customHeight="1" x14ac:dyDescent="0.2">
      <c r="B7" s="173"/>
      <c r="C7" s="341" t="s">
        <v>828</v>
      </c>
      <c r="D7" s="341"/>
      <c r="E7" s="341"/>
      <c r="F7" s="341"/>
      <c r="G7" s="341"/>
      <c r="H7" s="341"/>
      <c r="I7" s="341"/>
      <c r="J7" s="341"/>
      <c r="K7" s="170"/>
    </row>
    <row r="8" spans="2:11" customFormat="1" ht="12.75" customHeight="1" x14ac:dyDescent="0.2">
      <c r="B8" s="173"/>
      <c r="C8" s="172"/>
      <c r="D8" s="172"/>
      <c r="E8" s="172"/>
      <c r="F8" s="172"/>
      <c r="G8" s="172"/>
      <c r="H8" s="172"/>
      <c r="I8" s="172"/>
      <c r="J8" s="172"/>
      <c r="K8" s="170"/>
    </row>
    <row r="9" spans="2:11" customFormat="1" ht="15" customHeight="1" x14ac:dyDescent="0.2">
      <c r="B9" s="173"/>
      <c r="C9" s="341" t="s">
        <v>829</v>
      </c>
      <c r="D9" s="341"/>
      <c r="E9" s="341"/>
      <c r="F9" s="341"/>
      <c r="G9" s="341"/>
      <c r="H9" s="341"/>
      <c r="I9" s="341"/>
      <c r="J9" s="341"/>
      <c r="K9" s="170"/>
    </row>
    <row r="10" spans="2:11" customFormat="1" ht="15" customHeight="1" x14ac:dyDescent="0.2">
      <c r="B10" s="173"/>
      <c r="C10" s="172"/>
      <c r="D10" s="341" t="s">
        <v>830</v>
      </c>
      <c r="E10" s="341"/>
      <c r="F10" s="341"/>
      <c r="G10" s="341"/>
      <c r="H10" s="341"/>
      <c r="I10" s="341"/>
      <c r="J10" s="341"/>
      <c r="K10" s="170"/>
    </row>
    <row r="11" spans="2:11" customFormat="1" ht="15" customHeight="1" x14ac:dyDescent="0.2">
      <c r="B11" s="173"/>
      <c r="C11" s="174"/>
      <c r="D11" s="341" t="s">
        <v>831</v>
      </c>
      <c r="E11" s="341"/>
      <c r="F11" s="341"/>
      <c r="G11" s="341"/>
      <c r="H11" s="341"/>
      <c r="I11" s="341"/>
      <c r="J11" s="341"/>
      <c r="K11" s="170"/>
    </row>
    <row r="12" spans="2:11" customFormat="1" ht="15" customHeight="1" x14ac:dyDescent="0.2">
      <c r="B12" s="173"/>
      <c r="C12" s="174"/>
      <c r="D12" s="172"/>
      <c r="E12" s="172"/>
      <c r="F12" s="172"/>
      <c r="G12" s="172"/>
      <c r="H12" s="172"/>
      <c r="I12" s="172"/>
      <c r="J12" s="172"/>
      <c r="K12" s="170"/>
    </row>
    <row r="13" spans="2:11" customFormat="1" ht="15" customHeight="1" x14ac:dyDescent="0.2">
      <c r="B13" s="173"/>
      <c r="C13" s="174"/>
      <c r="D13" s="175" t="s">
        <v>832</v>
      </c>
      <c r="E13" s="172"/>
      <c r="F13" s="172"/>
      <c r="G13" s="172"/>
      <c r="H13" s="172"/>
      <c r="I13" s="172"/>
      <c r="J13" s="172"/>
      <c r="K13" s="170"/>
    </row>
    <row r="14" spans="2:11" customFormat="1" ht="12.75" customHeight="1" x14ac:dyDescent="0.2">
      <c r="B14" s="173"/>
      <c r="C14" s="174"/>
      <c r="D14" s="174"/>
      <c r="E14" s="174"/>
      <c r="F14" s="174"/>
      <c r="G14" s="174"/>
      <c r="H14" s="174"/>
      <c r="I14" s="174"/>
      <c r="J14" s="174"/>
      <c r="K14" s="170"/>
    </row>
    <row r="15" spans="2:11" customFormat="1" ht="15" customHeight="1" x14ac:dyDescent="0.2">
      <c r="B15" s="173"/>
      <c r="C15" s="174"/>
      <c r="D15" s="341" t="s">
        <v>833</v>
      </c>
      <c r="E15" s="341"/>
      <c r="F15" s="341"/>
      <c r="G15" s="341"/>
      <c r="H15" s="341"/>
      <c r="I15" s="341"/>
      <c r="J15" s="341"/>
      <c r="K15" s="170"/>
    </row>
    <row r="16" spans="2:11" customFormat="1" ht="15" customHeight="1" x14ac:dyDescent="0.2">
      <c r="B16" s="173"/>
      <c r="C16" s="174"/>
      <c r="D16" s="341" t="s">
        <v>834</v>
      </c>
      <c r="E16" s="341"/>
      <c r="F16" s="341"/>
      <c r="G16" s="341"/>
      <c r="H16" s="341"/>
      <c r="I16" s="341"/>
      <c r="J16" s="341"/>
      <c r="K16" s="170"/>
    </row>
    <row r="17" spans="2:11" customFormat="1" ht="15" customHeight="1" x14ac:dyDescent="0.2">
      <c r="B17" s="173"/>
      <c r="C17" s="174"/>
      <c r="D17" s="341" t="s">
        <v>835</v>
      </c>
      <c r="E17" s="341"/>
      <c r="F17" s="341"/>
      <c r="G17" s="341"/>
      <c r="H17" s="341"/>
      <c r="I17" s="341"/>
      <c r="J17" s="341"/>
      <c r="K17" s="170"/>
    </row>
    <row r="18" spans="2:11" customFormat="1" ht="15" customHeight="1" x14ac:dyDescent="0.2">
      <c r="B18" s="173"/>
      <c r="C18" s="174"/>
      <c r="D18" s="174"/>
      <c r="E18" s="176" t="s">
        <v>80</v>
      </c>
      <c r="F18" s="341" t="s">
        <v>836</v>
      </c>
      <c r="G18" s="341"/>
      <c r="H18" s="341"/>
      <c r="I18" s="341"/>
      <c r="J18" s="341"/>
      <c r="K18" s="170"/>
    </row>
    <row r="19" spans="2:11" customFormat="1" ht="15" customHeight="1" x14ac:dyDescent="0.2">
      <c r="B19" s="173"/>
      <c r="C19" s="174"/>
      <c r="D19" s="174"/>
      <c r="E19" s="176" t="s">
        <v>837</v>
      </c>
      <c r="F19" s="341" t="s">
        <v>838</v>
      </c>
      <c r="G19" s="341"/>
      <c r="H19" s="341"/>
      <c r="I19" s="341"/>
      <c r="J19" s="341"/>
      <c r="K19" s="170"/>
    </row>
    <row r="20" spans="2:11" customFormat="1" ht="15" customHeight="1" x14ac:dyDescent="0.2">
      <c r="B20" s="173"/>
      <c r="C20" s="174"/>
      <c r="D20" s="174"/>
      <c r="E20" s="176" t="s">
        <v>839</v>
      </c>
      <c r="F20" s="341" t="s">
        <v>840</v>
      </c>
      <c r="G20" s="341"/>
      <c r="H20" s="341"/>
      <c r="I20" s="341"/>
      <c r="J20" s="341"/>
      <c r="K20" s="170"/>
    </row>
    <row r="21" spans="2:11" customFormat="1" ht="15" customHeight="1" x14ac:dyDescent="0.2">
      <c r="B21" s="173"/>
      <c r="C21" s="174"/>
      <c r="D21" s="174"/>
      <c r="E21" s="176" t="s">
        <v>841</v>
      </c>
      <c r="F21" s="341" t="s">
        <v>842</v>
      </c>
      <c r="G21" s="341"/>
      <c r="H21" s="341"/>
      <c r="I21" s="341"/>
      <c r="J21" s="341"/>
      <c r="K21" s="170"/>
    </row>
    <row r="22" spans="2:11" customFormat="1" ht="15" customHeight="1" x14ac:dyDescent="0.2">
      <c r="B22" s="173"/>
      <c r="C22" s="174"/>
      <c r="D22" s="174"/>
      <c r="E22" s="176" t="s">
        <v>298</v>
      </c>
      <c r="F22" s="341" t="s">
        <v>299</v>
      </c>
      <c r="G22" s="341"/>
      <c r="H22" s="341"/>
      <c r="I22" s="341"/>
      <c r="J22" s="341"/>
      <c r="K22" s="170"/>
    </row>
    <row r="23" spans="2:11" customFormat="1" ht="15" customHeight="1" x14ac:dyDescent="0.2">
      <c r="B23" s="173"/>
      <c r="C23" s="174"/>
      <c r="D23" s="174"/>
      <c r="E23" s="176" t="s">
        <v>87</v>
      </c>
      <c r="F23" s="341" t="s">
        <v>843</v>
      </c>
      <c r="G23" s="341"/>
      <c r="H23" s="341"/>
      <c r="I23" s="341"/>
      <c r="J23" s="341"/>
      <c r="K23" s="170"/>
    </row>
    <row r="24" spans="2:11" customFormat="1" ht="12.75" customHeight="1" x14ac:dyDescent="0.2">
      <c r="B24" s="173"/>
      <c r="C24" s="174"/>
      <c r="D24" s="174"/>
      <c r="E24" s="174"/>
      <c r="F24" s="174"/>
      <c r="G24" s="174"/>
      <c r="H24" s="174"/>
      <c r="I24" s="174"/>
      <c r="J24" s="174"/>
      <c r="K24" s="170"/>
    </row>
    <row r="25" spans="2:11" customFormat="1" ht="15" customHeight="1" x14ac:dyDescent="0.2">
      <c r="B25" s="173"/>
      <c r="C25" s="341" t="s">
        <v>844</v>
      </c>
      <c r="D25" s="341"/>
      <c r="E25" s="341"/>
      <c r="F25" s="341"/>
      <c r="G25" s="341"/>
      <c r="H25" s="341"/>
      <c r="I25" s="341"/>
      <c r="J25" s="341"/>
      <c r="K25" s="170"/>
    </row>
    <row r="26" spans="2:11" customFormat="1" ht="15" customHeight="1" x14ac:dyDescent="0.2">
      <c r="B26" s="173"/>
      <c r="C26" s="341" t="s">
        <v>845</v>
      </c>
      <c r="D26" s="341"/>
      <c r="E26" s="341"/>
      <c r="F26" s="341"/>
      <c r="G26" s="341"/>
      <c r="H26" s="341"/>
      <c r="I26" s="341"/>
      <c r="J26" s="341"/>
      <c r="K26" s="170"/>
    </row>
    <row r="27" spans="2:11" customFormat="1" ht="15" customHeight="1" x14ac:dyDescent="0.2">
      <c r="B27" s="173"/>
      <c r="C27" s="172"/>
      <c r="D27" s="341" t="s">
        <v>846</v>
      </c>
      <c r="E27" s="341"/>
      <c r="F27" s="341"/>
      <c r="G27" s="341"/>
      <c r="H27" s="341"/>
      <c r="I27" s="341"/>
      <c r="J27" s="341"/>
      <c r="K27" s="170"/>
    </row>
    <row r="28" spans="2:11" customFormat="1" ht="15" customHeight="1" x14ac:dyDescent="0.2">
      <c r="B28" s="173"/>
      <c r="C28" s="174"/>
      <c r="D28" s="341" t="s">
        <v>847</v>
      </c>
      <c r="E28" s="341"/>
      <c r="F28" s="341"/>
      <c r="G28" s="341"/>
      <c r="H28" s="341"/>
      <c r="I28" s="341"/>
      <c r="J28" s="341"/>
      <c r="K28" s="170"/>
    </row>
    <row r="29" spans="2:11" customFormat="1" ht="12.75" customHeight="1" x14ac:dyDescent="0.2">
      <c r="B29" s="173"/>
      <c r="C29" s="174"/>
      <c r="D29" s="174"/>
      <c r="E29" s="174"/>
      <c r="F29" s="174"/>
      <c r="G29" s="174"/>
      <c r="H29" s="174"/>
      <c r="I29" s="174"/>
      <c r="J29" s="174"/>
      <c r="K29" s="170"/>
    </row>
    <row r="30" spans="2:11" customFormat="1" ht="15" customHeight="1" x14ac:dyDescent="0.2">
      <c r="B30" s="173"/>
      <c r="C30" s="174"/>
      <c r="D30" s="341" t="s">
        <v>848</v>
      </c>
      <c r="E30" s="341"/>
      <c r="F30" s="341"/>
      <c r="G30" s="341"/>
      <c r="H30" s="341"/>
      <c r="I30" s="341"/>
      <c r="J30" s="341"/>
      <c r="K30" s="170"/>
    </row>
    <row r="31" spans="2:11" customFormat="1" ht="15" customHeight="1" x14ac:dyDescent="0.2">
      <c r="B31" s="173"/>
      <c r="C31" s="174"/>
      <c r="D31" s="341" t="s">
        <v>849</v>
      </c>
      <c r="E31" s="341"/>
      <c r="F31" s="341"/>
      <c r="G31" s="341"/>
      <c r="H31" s="341"/>
      <c r="I31" s="341"/>
      <c r="J31" s="341"/>
      <c r="K31" s="170"/>
    </row>
    <row r="32" spans="2:11" customFormat="1" ht="12.75" customHeight="1" x14ac:dyDescent="0.2">
      <c r="B32" s="173"/>
      <c r="C32" s="174"/>
      <c r="D32" s="174"/>
      <c r="E32" s="174"/>
      <c r="F32" s="174"/>
      <c r="G32" s="174"/>
      <c r="H32" s="174"/>
      <c r="I32" s="174"/>
      <c r="J32" s="174"/>
      <c r="K32" s="170"/>
    </row>
    <row r="33" spans="2:11" customFormat="1" ht="15" customHeight="1" x14ac:dyDescent="0.2">
      <c r="B33" s="173"/>
      <c r="C33" s="174"/>
      <c r="D33" s="341" t="s">
        <v>850</v>
      </c>
      <c r="E33" s="341"/>
      <c r="F33" s="341"/>
      <c r="G33" s="341"/>
      <c r="H33" s="341"/>
      <c r="I33" s="341"/>
      <c r="J33" s="341"/>
      <c r="K33" s="170"/>
    </row>
    <row r="34" spans="2:11" customFormat="1" ht="15" customHeight="1" x14ac:dyDescent="0.2">
      <c r="B34" s="173"/>
      <c r="C34" s="174"/>
      <c r="D34" s="341" t="s">
        <v>851</v>
      </c>
      <c r="E34" s="341"/>
      <c r="F34" s="341"/>
      <c r="G34" s="341"/>
      <c r="H34" s="341"/>
      <c r="I34" s="341"/>
      <c r="J34" s="341"/>
      <c r="K34" s="170"/>
    </row>
    <row r="35" spans="2:11" customFormat="1" ht="15" customHeight="1" x14ac:dyDescent="0.2">
      <c r="B35" s="173"/>
      <c r="C35" s="174"/>
      <c r="D35" s="341" t="s">
        <v>852</v>
      </c>
      <c r="E35" s="341"/>
      <c r="F35" s="341"/>
      <c r="G35" s="341"/>
      <c r="H35" s="341"/>
      <c r="I35" s="341"/>
      <c r="J35" s="341"/>
      <c r="K35" s="170"/>
    </row>
    <row r="36" spans="2:11" customFormat="1" ht="15" customHeight="1" x14ac:dyDescent="0.2">
      <c r="B36" s="173"/>
      <c r="C36" s="174"/>
      <c r="D36" s="172"/>
      <c r="E36" s="175" t="s">
        <v>116</v>
      </c>
      <c r="F36" s="172"/>
      <c r="G36" s="341" t="s">
        <v>853</v>
      </c>
      <c r="H36" s="341"/>
      <c r="I36" s="341"/>
      <c r="J36" s="341"/>
      <c r="K36" s="170"/>
    </row>
    <row r="37" spans="2:11" customFormat="1" ht="30.75" customHeight="1" x14ac:dyDescent="0.2">
      <c r="B37" s="173"/>
      <c r="C37" s="174"/>
      <c r="D37" s="172"/>
      <c r="E37" s="175" t="s">
        <v>854</v>
      </c>
      <c r="F37" s="172"/>
      <c r="G37" s="341" t="s">
        <v>855</v>
      </c>
      <c r="H37" s="341"/>
      <c r="I37" s="341"/>
      <c r="J37" s="341"/>
      <c r="K37" s="170"/>
    </row>
    <row r="38" spans="2:11" customFormat="1" ht="15" customHeight="1" x14ac:dyDescent="0.2">
      <c r="B38" s="173"/>
      <c r="C38" s="174"/>
      <c r="D38" s="172"/>
      <c r="E38" s="175" t="s">
        <v>55</v>
      </c>
      <c r="F38" s="172"/>
      <c r="G38" s="341" t="s">
        <v>856</v>
      </c>
      <c r="H38" s="341"/>
      <c r="I38" s="341"/>
      <c r="J38" s="341"/>
      <c r="K38" s="170"/>
    </row>
    <row r="39" spans="2:11" customFormat="1" ht="15" customHeight="1" x14ac:dyDescent="0.2">
      <c r="B39" s="173"/>
      <c r="C39" s="174"/>
      <c r="D39" s="172"/>
      <c r="E39" s="175" t="s">
        <v>56</v>
      </c>
      <c r="F39" s="172"/>
      <c r="G39" s="341" t="s">
        <v>857</v>
      </c>
      <c r="H39" s="341"/>
      <c r="I39" s="341"/>
      <c r="J39" s="341"/>
      <c r="K39" s="170"/>
    </row>
    <row r="40" spans="2:11" customFormat="1" ht="15" customHeight="1" x14ac:dyDescent="0.2">
      <c r="B40" s="173"/>
      <c r="C40" s="174"/>
      <c r="D40" s="172"/>
      <c r="E40" s="175" t="s">
        <v>117</v>
      </c>
      <c r="F40" s="172"/>
      <c r="G40" s="341" t="s">
        <v>858</v>
      </c>
      <c r="H40" s="341"/>
      <c r="I40" s="341"/>
      <c r="J40" s="341"/>
      <c r="K40" s="170"/>
    </row>
    <row r="41" spans="2:11" customFormat="1" ht="15" customHeight="1" x14ac:dyDescent="0.2">
      <c r="B41" s="173"/>
      <c r="C41" s="174"/>
      <c r="D41" s="172"/>
      <c r="E41" s="175" t="s">
        <v>118</v>
      </c>
      <c r="F41" s="172"/>
      <c r="G41" s="341" t="s">
        <v>859</v>
      </c>
      <c r="H41" s="341"/>
      <c r="I41" s="341"/>
      <c r="J41" s="341"/>
      <c r="K41" s="170"/>
    </row>
    <row r="42" spans="2:11" customFormat="1" ht="15" customHeight="1" x14ac:dyDescent="0.2">
      <c r="B42" s="173"/>
      <c r="C42" s="174"/>
      <c r="D42" s="172"/>
      <c r="E42" s="175" t="s">
        <v>860</v>
      </c>
      <c r="F42" s="172"/>
      <c r="G42" s="341" t="s">
        <v>861</v>
      </c>
      <c r="H42" s="341"/>
      <c r="I42" s="341"/>
      <c r="J42" s="341"/>
      <c r="K42" s="170"/>
    </row>
    <row r="43" spans="2:11" customFormat="1" ht="15" customHeight="1" x14ac:dyDescent="0.2">
      <c r="B43" s="173"/>
      <c r="C43" s="174"/>
      <c r="D43" s="172"/>
      <c r="E43" s="175"/>
      <c r="F43" s="172"/>
      <c r="G43" s="341" t="s">
        <v>862</v>
      </c>
      <c r="H43" s="341"/>
      <c r="I43" s="341"/>
      <c r="J43" s="341"/>
      <c r="K43" s="170"/>
    </row>
    <row r="44" spans="2:11" customFormat="1" ht="15" customHeight="1" x14ac:dyDescent="0.2">
      <c r="B44" s="173"/>
      <c r="C44" s="174"/>
      <c r="D44" s="172"/>
      <c r="E44" s="175" t="s">
        <v>863</v>
      </c>
      <c r="F44" s="172"/>
      <c r="G44" s="341" t="s">
        <v>864</v>
      </c>
      <c r="H44" s="341"/>
      <c r="I44" s="341"/>
      <c r="J44" s="341"/>
      <c r="K44" s="170"/>
    </row>
    <row r="45" spans="2:11" customFormat="1" ht="15" customHeight="1" x14ac:dyDescent="0.2">
      <c r="B45" s="173"/>
      <c r="C45" s="174"/>
      <c r="D45" s="172"/>
      <c r="E45" s="175" t="s">
        <v>120</v>
      </c>
      <c r="F45" s="172"/>
      <c r="G45" s="341" t="s">
        <v>865</v>
      </c>
      <c r="H45" s="341"/>
      <c r="I45" s="341"/>
      <c r="J45" s="341"/>
      <c r="K45" s="170"/>
    </row>
    <row r="46" spans="2:11" customFormat="1" ht="12.75" customHeight="1" x14ac:dyDescent="0.2">
      <c r="B46" s="173"/>
      <c r="C46" s="174"/>
      <c r="D46" s="172"/>
      <c r="E46" s="172"/>
      <c r="F46" s="172"/>
      <c r="G46" s="172"/>
      <c r="H46" s="172"/>
      <c r="I46" s="172"/>
      <c r="J46" s="172"/>
      <c r="K46" s="170"/>
    </row>
    <row r="47" spans="2:11" customFormat="1" ht="15" customHeight="1" x14ac:dyDescent="0.2">
      <c r="B47" s="173"/>
      <c r="C47" s="174"/>
      <c r="D47" s="341" t="s">
        <v>866</v>
      </c>
      <c r="E47" s="341"/>
      <c r="F47" s="341"/>
      <c r="G47" s="341"/>
      <c r="H47" s="341"/>
      <c r="I47" s="341"/>
      <c r="J47" s="341"/>
      <c r="K47" s="170"/>
    </row>
    <row r="48" spans="2:11" customFormat="1" ht="15" customHeight="1" x14ac:dyDescent="0.2">
      <c r="B48" s="173"/>
      <c r="C48" s="174"/>
      <c r="D48" s="174"/>
      <c r="E48" s="341" t="s">
        <v>867</v>
      </c>
      <c r="F48" s="341"/>
      <c r="G48" s="341"/>
      <c r="H48" s="341"/>
      <c r="I48" s="341"/>
      <c r="J48" s="341"/>
      <c r="K48" s="170"/>
    </row>
    <row r="49" spans="2:11" customFormat="1" ht="15" customHeight="1" x14ac:dyDescent="0.2">
      <c r="B49" s="173"/>
      <c r="C49" s="174"/>
      <c r="D49" s="174"/>
      <c r="E49" s="341" t="s">
        <v>868</v>
      </c>
      <c r="F49" s="341"/>
      <c r="G49" s="341"/>
      <c r="H49" s="341"/>
      <c r="I49" s="341"/>
      <c r="J49" s="341"/>
      <c r="K49" s="170"/>
    </row>
    <row r="50" spans="2:11" customFormat="1" ht="15" customHeight="1" x14ac:dyDescent="0.2">
      <c r="B50" s="173"/>
      <c r="C50" s="174"/>
      <c r="D50" s="174"/>
      <c r="E50" s="341" t="s">
        <v>869</v>
      </c>
      <c r="F50" s="341"/>
      <c r="G50" s="341"/>
      <c r="H50" s="341"/>
      <c r="I50" s="341"/>
      <c r="J50" s="341"/>
      <c r="K50" s="170"/>
    </row>
    <row r="51" spans="2:11" customFormat="1" ht="15" customHeight="1" x14ac:dyDescent="0.2">
      <c r="B51" s="173"/>
      <c r="C51" s="174"/>
      <c r="D51" s="341" t="s">
        <v>870</v>
      </c>
      <c r="E51" s="341"/>
      <c r="F51" s="341"/>
      <c r="G51" s="341"/>
      <c r="H51" s="341"/>
      <c r="I51" s="341"/>
      <c r="J51" s="341"/>
      <c r="K51" s="170"/>
    </row>
    <row r="52" spans="2:11" customFormat="1" ht="25.5" customHeight="1" x14ac:dyDescent="0.3">
      <c r="B52" s="169"/>
      <c r="C52" s="342" t="s">
        <v>871</v>
      </c>
      <c r="D52" s="342"/>
      <c r="E52" s="342"/>
      <c r="F52" s="342"/>
      <c r="G52" s="342"/>
      <c r="H52" s="342"/>
      <c r="I52" s="342"/>
      <c r="J52" s="342"/>
      <c r="K52" s="170"/>
    </row>
    <row r="53" spans="2:11" customFormat="1" ht="5.25" customHeight="1" x14ac:dyDescent="0.2">
      <c r="B53" s="169"/>
      <c r="C53" s="171"/>
      <c r="D53" s="171"/>
      <c r="E53" s="171"/>
      <c r="F53" s="171"/>
      <c r="G53" s="171"/>
      <c r="H53" s="171"/>
      <c r="I53" s="171"/>
      <c r="J53" s="171"/>
      <c r="K53" s="170"/>
    </row>
    <row r="54" spans="2:11" customFormat="1" ht="15" customHeight="1" x14ac:dyDescent="0.2">
      <c r="B54" s="169"/>
      <c r="C54" s="341" t="s">
        <v>872</v>
      </c>
      <c r="D54" s="341"/>
      <c r="E54" s="341"/>
      <c r="F54" s="341"/>
      <c r="G54" s="341"/>
      <c r="H54" s="341"/>
      <c r="I54" s="341"/>
      <c r="J54" s="341"/>
      <c r="K54" s="170"/>
    </row>
    <row r="55" spans="2:11" customFormat="1" ht="15" customHeight="1" x14ac:dyDescent="0.2">
      <c r="B55" s="169"/>
      <c r="C55" s="341" t="s">
        <v>873</v>
      </c>
      <c r="D55" s="341"/>
      <c r="E55" s="341"/>
      <c r="F55" s="341"/>
      <c r="G55" s="341"/>
      <c r="H55" s="341"/>
      <c r="I55" s="341"/>
      <c r="J55" s="341"/>
      <c r="K55" s="170"/>
    </row>
    <row r="56" spans="2:11" customFormat="1" ht="12.75" customHeight="1" x14ac:dyDescent="0.2">
      <c r="B56" s="169"/>
      <c r="C56" s="172"/>
      <c r="D56" s="172"/>
      <c r="E56" s="172"/>
      <c r="F56" s="172"/>
      <c r="G56" s="172"/>
      <c r="H56" s="172"/>
      <c r="I56" s="172"/>
      <c r="J56" s="172"/>
      <c r="K56" s="170"/>
    </row>
    <row r="57" spans="2:11" customFormat="1" ht="15" customHeight="1" x14ac:dyDescent="0.2">
      <c r="B57" s="169"/>
      <c r="C57" s="341" t="s">
        <v>874</v>
      </c>
      <c r="D57" s="341"/>
      <c r="E57" s="341"/>
      <c r="F57" s="341"/>
      <c r="G57" s="341"/>
      <c r="H57" s="341"/>
      <c r="I57" s="341"/>
      <c r="J57" s="341"/>
      <c r="K57" s="170"/>
    </row>
    <row r="58" spans="2:11" customFormat="1" ht="15" customHeight="1" x14ac:dyDescent="0.2">
      <c r="B58" s="169"/>
      <c r="C58" s="174"/>
      <c r="D58" s="341" t="s">
        <v>875</v>
      </c>
      <c r="E58" s="341"/>
      <c r="F58" s="341"/>
      <c r="G58" s="341"/>
      <c r="H58" s="341"/>
      <c r="I58" s="341"/>
      <c r="J58" s="341"/>
      <c r="K58" s="170"/>
    </row>
    <row r="59" spans="2:11" customFormat="1" ht="15" customHeight="1" x14ac:dyDescent="0.2">
      <c r="B59" s="169"/>
      <c r="C59" s="174"/>
      <c r="D59" s="341" t="s">
        <v>876</v>
      </c>
      <c r="E59" s="341"/>
      <c r="F59" s="341"/>
      <c r="G59" s="341"/>
      <c r="H59" s="341"/>
      <c r="I59" s="341"/>
      <c r="J59" s="341"/>
      <c r="K59" s="170"/>
    </row>
    <row r="60" spans="2:11" customFormat="1" ht="15" customHeight="1" x14ac:dyDescent="0.2">
      <c r="B60" s="169"/>
      <c r="C60" s="174"/>
      <c r="D60" s="341" t="s">
        <v>877</v>
      </c>
      <c r="E60" s="341"/>
      <c r="F60" s="341"/>
      <c r="G60" s="341"/>
      <c r="H60" s="341"/>
      <c r="I60" s="341"/>
      <c r="J60" s="341"/>
      <c r="K60" s="170"/>
    </row>
    <row r="61" spans="2:11" customFormat="1" ht="15" customHeight="1" x14ac:dyDescent="0.2">
      <c r="B61" s="169"/>
      <c r="C61" s="174"/>
      <c r="D61" s="341" t="s">
        <v>878</v>
      </c>
      <c r="E61" s="341"/>
      <c r="F61" s="341"/>
      <c r="G61" s="341"/>
      <c r="H61" s="341"/>
      <c r="I61" s="341"/>
      <c r="J61" s="341"/>
      <c r="K61" s="170"/>
    </row>
    <row r="62" spans="2:11" customFormat="1" ht="15" customHeight="1" x14ac:dyDescent="0.2">
      <c r="B62" s="169"/>
      <c r="C62" s="174"/>
      <c r="D62" s="344" t="s">
        <v>879</v>
      </c>
      <c r="E62" s="344"/>
      <c r="F62" s="344"/>
      <c r="G62" s="344"/>
      <c r="H62" s="344"/>
      <c r="I62" s="344"/>
      <c r="J62" s="344"/>
      <c r="K62" s="170"/>
    </row>
    <row r="63" spans="2:11" customFormat="1" ht="15" customHeight="1" x14ac:dyDescent="0.2">
      <c r="B63" s="169"/>
      <c r="C63" s="174"/>
      <c r="D63" s="341" t="s">
        <v>880</v>
      </c>
      <c r="E63" s="341"/>
      <c r="F63" s="341"/>
      <c r="G63" s="341"/>
      <c r="H63" s="341"/>
      <c r="I63" s="341"/>
      <c r="J63" s="341"/>
      <c r="K63" s="170"/>
    </row>
    <row r="64" spans="2:11" customFormat="1" ht="12.75" customHeight="1" x14ac:dyDescent="0.2">
      <c r="B64" s="169"/>
      <c r="C64" s="174"/>
      <c r="D64" s="174"/>
      <c r="E64" s="177"/>
      <c r="F64" s="174"/>
      <c r="G64" s="174"/>
      <c r="H64" s="174"/>
      <c r="I64" s="174"/>
      <c r="J64" s="174"/>
      <c r="K64" s="170"/>
    </row>
    <row r="65" spans="2:11" customFormat="1" ht="15" customHeight="1" x14ac:dyDescent="0.2">
      <c r="B65" s="169"/>
      <c r="C65" s="174"/>
      <c r="D65" s="341" t="s">
        <v>881</v>
      </c>
      <c r="E65" s="341"/>
      <c r="F65" s="341"/>
      <c r="G65" s="341"/>
      <c r="H65" s="341"/>
      <c r="I65" s="341"/>
      <c r="J65" s="341"/>
      <c r="K65" s="170"/>
    </row>
    <row r="66" spans="2:11" customFormat="1" ht="15" customHeight="1" x14ac:dyDescent="0.2">
      <c r="B66" s="169"/>
      <c r="C66" s="174"/>
      <c r="D66" s="344" t="s">
        <v>882</v>
      </c>
      <c r="E66" s="344"/>
      <c r="F66" s="344"/>
      <c r="G66" s="344"/>
      <c r="H66" s="344"/>
      <c r="I66" s="344"/>
      <c r="J66" s="344"/>
      <c r="K66" s="170"/>
    </row>
    <row r="67" spans="2:11" customFormat="1" ht="15" customHeight="1" x14ac:dyDescent="0.2">
      <c r="B67" s="169"/>
      <c r="C67" s="174"/>
      <c r="D67" s="341" t="s">
        <v>883</v>
      </c>
      <c r="E67" s="341"/>
      <c r="F67" s="341"/>
      <c r="G67" s="341"/>
      <c r="H67" s="341"/>
      <c r="I67" s="341"/>
      <c r="J67" s="341"/>
      <c r="K67" s="170"/>
    </row>
    <row r="68" spans="2:11" customFormat="1" ht="15" customHeight="1" x14ac:dyDescent="0.2">
      <c r="B68" s="169"/>
      <c r="C68" s="174"/>
      <c r="D68" s="341" t="s">
        <v>884</v>
      </c>
      <c r="E68" s="341"/>
      <c r="F68" s="341"/>
      <c r="G68" s="341"/>
      <c r="H68" s="341"/>
      <c r="I68" s="341"/>
      <c r="J68" s="341"/>
      <c r="K68" s="170"/>
    </row>
    <row r="69" spans="2:11" customFormat="1" ht="15" customHeight="1" x14ac:dyDescent="0.2">
      <c r="B69" s="169"/>
      <c r="C69" s="174"/>
      <c r="D69" s="341" t="s">
        <v>885</v>
      </c>
      <c r="E69" s="341"/>
      <c r="F69" s="341"/>
      <c r="G69" s="341"/>
      <c r="H69" s="341"/>
      <c r="I69" s="341"/>
      <c r="J69" s="341"/>
      <c r="K69" s="170"/>
    </row>
    <row r="70" spans="2:11" customFormat="1" ht="15" customHeight="1" x14ac:dyDescent="0.2">
      <c r="B70" s="169"/>
      <c r="C70" s="174"/>
      <c r="D70" s="341" t="s">
        <v>886</v>
      </c>
      <c r="E70" s="341"/>
      <c r="F70" s="341"/>
      <c r="G70" s="341"/>
      <c r="H70" s="341"/>
      <c r="I70" s="341"/>
      <c r="J70" s="341"/>
      <c r="K70" s="170"/>
    </row>
    <row r="71" spans="2:11" customFormat="1" ht="12.75" customHeight="1" x14ac:dyDescent="0.2">
      <c r="B71" s="178"/>
      <c r="C71" s="179"/>
      <c r="D71" s="179"/>
      <c r="E71" s="179"/>
      <c r="F71" s="179"/>
      <c r="G71" s="179"/>
      <c r="H71" s="179"/>
      <c r="I71" s="179"/>
      <c r="J71" s="179"/>
      <c r="K71" s="180"/>
    </row>
    <row r="72" spans="2:11" customFormat="1" ht="18.75" customHeight="1" x14ac:dyDescent="0.2">
      <c r="B72" s="181"/>
      <c r="C72" s="181"/>
      <c r="D72" s="181"/>
      <c r="E72" s="181"/>
      <c r="F72" s="181"/>
      <c r="G72" s="181"/>
      <c r="H72" s="181"/>
      <c r="I72" s="181"/>
      <c r="J72" s="181"/>
      <c r="K72" s="182"/>
    </row>
    <row r="73" spans="2:11" customFormat="1" ht="18.75" customHeight="1" x14ac:dyDescent="0.2">
      <c r="B73" s="182"/>
      <c r="C73" s="182"/>
      <c r="D73" s="182"/>
      <c r="E73" s="182"/>
      <c r="F73" s="182"/>
      <c r="G73" s="182"/>
      <c r="H73" s="182"/>
      <c r="I73" s="182"/>
      <c r="J73" s="182"/>
      <c r="K73" s="182"/>
    </row>
    <row r="74" spans="2:11" customFormat="1" ht="7.5" customHeight="1" x14ac:dyDescent="0.2">
      <c r="B74" s="183"/>
      <c r="C74" s="184"/>
      <c r="D74" s="184"/>
      <c r="E74" s="184"/>
      <c r="F74" s="184"/>
      <c r="G74" s="184"/>
      <c r="H74" s="184"/>
      <c r="I74" s="184"/>
      <c r="J74" s="184"/>
      <c r="K74" s="185"/>
    </row>
    <row r="75" spans="2:11" customFormat="1" ht="45" customHeight="1" x14ac:dyDescent="0.2">
      <c r="B75" s="186"/>
      <c r="C75" s="345" t="s">
        <v>887</v>
      </c>
      <c r="D75" s="345"/>
      <c r="E75" s="345"/>
      <c r="F75" s="345"/>
      <c r="G75" s="345"/>
      <c r="H75" s="345"/>
      <c r="I75" s="345"/>
      <c r="J75" s="345"/>
      <c r="K75" s="187"/>
    </row>
    <row r="76" spans="2:11" customFormat="1" ht="17.25" customHeight="1" x14ac:dyDescent="0.2">
      <c r="B76" s="186"/>
      <c r="C76" s="188" t="s">
        <v>888</v>
      </c>
      <c r="D76" s="188"/>
      <c r="E76" s="188"/>
      <c r="F76" s="188" t="s">
        <v>889</v>
      </c>
      <c r="G76" s="189"/>
      <c r="H76" s="188" t="s">
        <v>56</v>
      </c>
      <c r="I76" s="188" t="s">
        <v>59</v>
      </c>
      <c r="J76" s="188" t="s">
        <v>890</v>
      </c>
      <c r="K76" s="187"/>
    </row>
    <row r="77" spans="2:11" customFormat="1" ht="17.25" customHeight="1" x14ac:dyDescent="0.2">
      <c r="B77" s="186"/>
      <c r="C77" s="190" t="s">
        <v>891</v>
      </c>
      <c r="D77" s="190"/>
      <c r="E77" s="190"/>
      <c r="F77" s="191" t="s">
        <v>892</v>
      </c>
      <c r="G77" s="192"/>
      <c r="H77" s="190"/>
      <c r="I77" s="190"/>
      <c r="J77" s="190" t="s">
        <v>893</v>
      </c>
      <c r="K77" s="187"/>
    </row>
    <row r="78" spans="2:11" customFormat="1" ht="5.25" customHeight="1" x14ac:dyDescent="0.2">
      <c r="B78" s="186"/>
      <c r="C78" s="193"/>
      <c r="D78" s="193"/>
      <c r="E78" s="193"/>
      <c r="F78" s="193"/>
      <c r="G78" s="194"/>
      <c r="H78" s="193"/>
      <c r="I78" s="193"/>
      <c r="J78" s="193"/>
      <c r="K78" s="187"/>
    </row>
    <row r="79" spans="2:11" customFormat="1" ht="15" customHeight="1" x14ac:dyDescent="0.2">
      <c r="B79" s="186"/>
      <c r="C79" s="175" t="s">
        <v>55</v>
      </c>
      <c r="D79" s="195"/>
      <c r="E79" s="195"/>
      <c r="F79" s="196" t="s">
        <v>894</v>
      </c>
      <c r="G79" s="197"/>
      <c r="H79" s="175" t="s">
        <v>895</v>
      </c>
      <c r="I79" s="175" t="s">
        <v>896</v>
      </c>
      <c r="J79" s="175">
        <v>20</v>
      </c>
      <c r="K79" s="187"/>
    </row>
    <row r="80" spans="2:11" customFormat="1" ht="15" customHeight="1" x14ac:dyDescent="0.2">
      <c r="B80" s="186"/>
      <c r="C80" s="175" t="s">
        <v>897</v>
      </c>
      <c r="D80" s="175"/>
      <c r="E80" s="175"/>
      <c r="F80" s="196" t="s">
        <v>894</v>
      </c>
      <c r="G80" s="197"/>
      <c r="H80" s="175" t="s">
        <v>898</v>
      </c>
      <c r="I80" s="175" t="s">
        <v>896</v>
      </c>
      <c r="J80" s="175">
        <v>120</v>
      </c>
      <c r="K80" s="187"/>
    </row>
    <row r="81" spans="2:11" customFormat="1" ht="15" customHeight="1" x14ac:dyDescent="0.2">
      <c r="B81" s="198"/>
      <c r="C81" s="175" t="s">
        <v>899</v>
      </c>
      <c r="D81" s="175"/>
      <c r="E81" s="175"/>
      <c r="F81" s="196" t="s">
        <v>900</v>
      </c>
      <c r="G81" s="197"/>
      <c r="H81" s="175" t="s">
        <v>901</v>
      </c>
      <c r="I81" s="175" t="s">
        <v>896</v>
      </c>
      <c r="J81" s="175">
        <v>50</v>
      </c>
      <c r="K81" s="187"/>
    </row>
    <row r="82" spans="2:11" customFormat="1" ht="15" customHeight="1" x14ac:dyDescent="0.2">
      <c r="B82" s="198"/>
      <c r="C82" s="175" t="s">
        <v>902</v>
      </c>
      <c r="D82" s="175"/>
      <c r="E82" s="175"/>
      <c r="F82" s="196" t="s">
        <v>894</v>
      </c>
      <c r="G82" s="197"/>
      <c r="H82" s="175" t="s">
        <v>903</v>
      </c>
      <c r="I82" s="175" t="s">
        <v>904</v>
      </c>
      <c r="J82" s="175"/>
      <c r="K82" s="187"/>
    </row>
    <row r="83" spans="2:11" customFormat="1" ht="15" customHeight="1" x14ac:dyDescent="0.2">
      <c r="B83" s="198"/>
      <c r="C83" s="175" t="s">
        <v>905</v>
      </c>
      <c r="D83" s="175"/>
      <c r="E83" s="175"/>
      <c r="F83" s="196" t="s">
        <v>900</v>
      </c>
      <c r="G83" s="175"/>
      <c r="H83" s="175" t="s">
        <v>906</v>
      </c>
      <c r="I83" s="175" t="s">
        <v>896</v>
      </c>
      <c r="J83" s="175">
        <v>15</v>
      </c>
      <c r="K83" s="187"/>
    </row>
    <row r="84" spans="2:11" customFormat="1" ht="15" customHeight="1" x14ac:dyDescent="0.2">
      <c r="B84" s="198"/>
      <c r="C84" s="175" t="s">
        <v>907</v>
      </c>
      <c r="D84" s="175"/>
      <c r="E84" s="175"/>
      <c r="F84" s="196" t="s">
        <v>900</v>
      </c>
      <c r="G84" s="175"/>
      <c r="H84" s="175" t="s">
        <v>908</v>
      </c>
      <c r="I84" s="175" t="s">
        <v>896</v>
      </c>
      <c r="J84" s="175">
        <v>15</v>
      </c>
      <c r="K84" s="187"/>
    </row>
    <row r="85" spans="2:11" customFormat="1" ht="15" customHeight="1" x14ac:dyDescent="0.2">
      <c r="B85" s="198"/>
      <c r="C85" s="175" t="s">
        <v>909</v>
      </c>
      <c r="D85" s="175"/>
      <c r="E85" s="175"/>
      <c r="F85" s="196" t="s">
        <v>900</v>
      </c>
      <c r="G85" s="175"/>
      <c r="H85" s="175" t="s">
        <v>910</v>
      </c>
      <c r="I85" s="175" t="s">
        <v>896</v>
      </c>
      <c r="J85" s="175">
        <v>20</v>
      </c>
      <c r="K85" s="187"/>
    </row>
    <row r="86" spans="2:11" customFormat="1" ht="15" customHeight="1" x14ac:dyDescent="0.2">
      <c r="B86" s="198"/>
      <c r="C86" s="175" t="s">
        <v>911</v>
      </c>
      <c r="D86" s="175"/>
      <c r="E86" s="175"/>
      <c r="F86" s="196" t="s">
        <v>900</v>
      </c>
      <c r="G86" s="175"/>
      <c r="H86" s="175" t="s">
        <v>912</v>
      </c>
      <c r="I86" s="175" t="s">
        <v>896</v>
      </c>
      <c r="J86" s="175">
        <v>20</v>
      </c>
      <c r="K86" s="187"/>
    </row>
    <row r="87" spans="2:11" customFormat="1" ht="15" customHeight="1" x14ac:dyDescent="0.2">
      <c r="B87" s="198"/>
      <c r="C87" s="175" t="s">
        <v>913</v>
      </c>
      <c r="D87" s="175"/>
      <c r="E87" s="175"/>
      <c r="F87" s="196" t="s">
        <v>900</v>
      </c>
      <c r="G87" s="197"/>
      <c r="H87" s="175" t="s">
        <v>914</v>
      </c>
      <c r="I87" s="175" t="s">
        <v>896</v>
      </c>
      <c r="J87" s="175">
        <v>50</v>
      </c>
      <c r="K87" s="187"/>
    </row>
    <row r="88" spans="2:11" customFormat="1" ht="15" customHeight="1" x14ac:dyDescent="0.2">
      <c r="B88" s="198"/>
      <c r="C88" s="175" t="s">
        <v>915</v>
      </c>
      <c r="D88" s="175"/>
      <c r="E88" s="175"/>
      <c r="F88" s="196" t="s">
        <v>900</v>
      </c>
      <c r="G88" s="197"/>
      <c r="H88" s="175" t="s">
        <v>916</v>
      </c>
      <c r="I88" s="175" t="s">
        <v>896</v>
      </c>
      <c r="J88" s="175">
        <v>20</v>
      </c>
      <c r="K88" s="187"/>
    </row>
    <row r="89" spans="2:11" customFormat="1" ht="15" customHeight="1" x14ac:dyDescent="0.2">
      <c r="B89" s="198"/>
      <c r="C89" s="175" t="s">
        <v>917</v>
      </c>
      <c r="D89" s="175"/>
      <c r="E89" s="175"/>
      <c r="F89" s="196" t="s">
        <v>900</v>
      </c>
      <c r="G89" s="197"/>
      <c r="H89" s="175" t="s">
        <v>918</v>
      </c>
      <c r="I89" s="175" t="s">
        <v>896</v>
      </c>
      <c r="J89" s="175">
        <v>20</v>
      </c>
      <c r="K89" s="187"/>
    </row>
    <row r="90" spans="2:11" customFormat="1" ht="15" customHeight="1" x14ac:dyDescent="0.2">
      <c r="B90" s="198"/>
      <c r="C90" s="175" t="s">
        <v>919</v>
      </c>
      <c r="D90" s="175"/>
      <c r="E90" s="175"/>
      <c r="F90" s="196" t="s">
        <v>900</v>
      </c>
      <c r="G90" s="197"/>
      <c r="H90" s="175" t="s">
        <v>920</v>
      </c>
      <c r="I90" s="175" t="s">
        <v>896</v>
      </c>
      <c r="J90" s="175">
        <v>50</v>
      </c>
      <c r="K90" s="187"/>
    </row>
    <row r="91" spans="2:11" customFormat="1" ht="15" customHeight="1" x14ac:dyDescent="0.2">
      <c r="B91" s="198"/>
      <c r="C91" s="175" t="s">
        <v>921</v>
      </c>
      <c r="D91" s="175"/>
      <c r="E91" s="175"/>
      <c r="F91" s="196" t="s">
        <v>900</v>
      </c>
      <c r="G91" s="197"/>
      <c r="H91" s="175" t="s">
        <v>921</v>
      </c>
      <c r="I91" s="175" t="s">
        <v>896</v>
      </c>
      <c r="J91" s="175">
        <v>50</v>
      </c>
      <c r="K91" s="187"/>
    </row>
    <row r="92" spans="2:11" customFormat="1" ht="15" customHeight="1" x14ac:dyDescent="0.2">
      <c r="B92" s="198"/>
      <c r="C92" s="175" t="s">
        <v>922</v>
      </c>
      <c r="D92" s="175"/>
      <c r="E92" s="175"/>
      <c r="F92" s="196" t="s">
        <v>900</v>
      </c>
      <c r="G92" s="197"/>
      <c r="H92" s="175" t="s">
        <v>923</v>
      </c>
      <c r="I92" s="175" t="s">
        <v>896</v>
      </c>
      <c r="J92" s="175">
        <v>255</v>
      </c>
      <c r="K92" s="187"/>
    </row>
    <row r="93" spans="2:11" customFormat="1" ht="15" customHeight="1" x14ac:dyDescent="0.2">
      <c r="B93" s="198"/>
      <c r="C93" s="175" t="s">
        <v>924</v>
      </c>
      <c r="D93" s="175"/>
      <c r="E93" s="175"/>
      <c r="F93" s="196" t="s">
        <v>894</v>
      </c>
      <c r="G93" s="197"/>
      <c r="H93" s="175" t="s">
        <v>925</v>
      </c>
      <c r="I93" s="175" t="s">
        <v>926</v>
      </c>
      <c r="J93" s="175"/>
      <c r="K93" s="187"/>
    </row>
    <row r="94" spans="2:11" customFormat="1" ht="15" customHeight="1" x14ac:dyDescent="0.2">
      <c r="B94" s="198"/>
      <c r="C94" s="175" t="s">
        <v>927</v>
      </c>
      <c r="D94" s="175"/>
      <c r="E94" s="175"/>
      <c r="F94" s="196" t="s">
        <v>894</v>
      </c>
      <c r="G94" s="197"/>
      <c r="H94" s="175" t="s">
        <v>928</v>
      </c>
      <c r="I94" s="175" t="s">
        <v>929</v>
      </c>
      <c r="J94" s="175"/>
      <c r="K94" s="187"/>
    </row>
    <row r="95" spans="2:11" customFormat="1" ht="15" customHeight="1" x14ac:dyDescent="0.2">
      <c r="B95" s="198"/>
      <c r="C95" s="175" t="s">
        <v>930</v>
      </c>
      <c r="D95" s="175"/>
      <c r="E95" s="175"/>
      <c r="F95" s="196" t="s">
        <v>894</v>
      </c>
      <c r="G95" s="197"/>
      <c r="H95" s="175" t="s">
        <v>930</v>
      </c>
      <c r="I95" s="175" t="s">
        <v>929</v>
      </c>
      <c r="J95" s="175"/>
      <c r="K95" s="187"/>
    </row>
    <row r="96" spans="2:11" customFormat="1" ht="15" customHeight="1" x14ac:dyDescent="0.2">
      <c r="B96" s="198"/>
      <c r="C96" s="175" t="s">
        <v>40</v>
      </c>
      <c r="D96" s="175"/>
      <c r="E96" s="175"/>
      <c r="F96" s="196" t="s">
        <v>894</v>
      </c>
      <c r="G96" s="197"/>
      <c r="H96" s="175" t="s">
        <v>931</v>
      </c>
      <c r="I96" s="175" t="s">
        <v>929</v>
      </c>
      <c r="J96" s="175"/>
      <c r="K96" s="187"/>
    </row>
    <row r="97" spans="2:11" customFormat="1" ht="15" customHeight="1" x14ac:dyDescent="0.2">
      <c r="B97" s="198"/>
      <c r="C97" s="175" t="s">
        <v>50</v>
      </c>
      <c r="D97" s="175"/>
      <c r="E97" s="175"/>
      <c r="F97" s="196" t="s">
        <v>894</v>
      </c>
      <c r="G97" s="197"/>
      <c r="H97" s="175" t="s">
        <v>932</v>
      </c>
      <c r="I97" s="175" t="s">
        <v>929</v>
      </c>
      <c r="J97" s="175"/>
      <c r="K97" s="187"/>
    </row>
    <row r="98" spans="2:11" customFormat="1" ht="15" customHeight="1" x14ac:dyDescent="0.2">
      <c r="B98" s="199"/>
      <c r="C98" s="200"/>
      <c r="D98" s="200"/>
      <c r="E98" s="200"/>
      <c r="F98" s="200"/>
      <c r="G98" s="200"/>
      <c r="H98" s="200"/>
      <c r="I98" s="200"/>
      <c r="J98" s="200"/>
      <c r="K98" s="201"/>
    </row>
    <row r="99" spans="2:11" customFormat="1" ht="18.75" customHeight="1" x14ac:dyDescent="0.2">
      <c r="B99" s="202"/>
      <c r="C99" s="203"/>
      <c r="D99" s="203"/>
      <c r="E99" s="203"/>
      <c r="F99" s="203"/>
      <c r="G99" s="203"/>
      <c r="H99" s="203"/>
      <c r="I99" s="203"/>
      <c r="J99" s="203"/>
      <c r="K99" s="202"/>
    </row>
    <row r="100" spans="2:11" customFormat="1" ht="18.75" customHeight="1" x14ac:dyDescent="0.2">
      <c r="B100" s="182"/>
      <c r="C100" s="182"/>
      <c r="D100" s="182"/>
      <c r="E100" s="182"/>
      <c r="F100" s="182"/>
      <c r="G100" s="182"/>
      <c r="H100" s="182"/>
      <c r="I100" s="182"/>
      <c r="J100" s="182"/>
      <c r="K100" s="182"/>
    </row>
    <row r="101" spans="2:11" customFormat="1" ht="7.5" customHeight="1" x14ac:dyDescent="0.2">
      <c r="B101" s="183"/>
      <c r="C101" s="184"/>
      <c r="D101" s="184"/>
      <c r="E101" s="184"/>
      <c r="F101" s="184"/>
      <c r="G101" s="184"/>
      <c r="H101" s="184"/>
      <c r="I101" s="184"/>
      <c r="J101" s="184"/>
      <c r="K101" s="185"/>
    </row>
    <row r="102" spans="2:11" customFormat="1" ht="45" customHeight="1" x14ac:dyDescent="0.2">
      <c r="B102" s="186"/>
      <c r="C102" s="345" t="s">
        <v>933</v>
      </c>
      <c r="D102" s="345"/>
      <c r="E102" s="345"/>
      <c r="F102" s="345"/>
      <c r="G102" s="345"/>
      <c r="H102" s="345"/>
      <c r="I102" s="345"/>
      <c r="J102" s="345"/>
      <c r="K102" s="187"/>
    </row>
    <row r="103" spans="2:11" customFormat="1" ht="17.25" customHeight="1" x14ac:dyDescent="0.2">
      <c r="B103" s="186"/>
      <c r="C103" s="188" t="s">
        <v>888</v>
      </c>
      <c r="D103" s="188"/>
      <c r="E103" s="188"/>
      <c r="F103" s="188" t="s">
        <v>889</v>
      </c>
      <c r="G103" s="189"/>
      <c r="H103" s="188" t="s">
        <v>56</v>
      </c>
      <c r="I103" s="188" t="s">
        <v>59</v>
      </c>
      <c r="J103" s="188" t="s">
        <v>890</v>
      </c>
      <c r="K103" s="187"/>
    </row>
    <row r="104" spans="2:11" customFormat="1" ht="17.25" customHeight="1" x14ac:dyDescent="0.2">
      <c r="B104" s="186"/>
      <c r="C104" s="190" t="s">
        <v>891</v>
      </c>
      <c r="D104" s="190"/>
      <c r="E104" s="190"/>
      <c r="F104" s="191" t="s">
        <v>892</v>
      </c>
      <c r="G104" s="192"/>
      <c r="H104" s="190"/>
      <c r="I104" s="190"/>
      <c r="J104" s="190" t="s">
        <v>893</v>
      </c>
      <c r="K104" s="187"/>
    </row>
    <row r="105" spans="2:11" customFormat="1" ht="5.25" customHeight="1" x14ac:dyDescent="0.2">
      <c r="B105" s="186"/>
      <c r="C105" s="188"/>
      <c r="D105" s="188"/>
      <c r="E105" s="188"/>
      <c r="F105" s="188"/>
      <c r="G105" s="204"/>
      <c r="H105" s="188"/>
      <c r="I105" s="188"/>
      <c r="J105" s="188"/>
      <c r="K105" s="187"/>
    </row>
    <row r="106" spans="2:11" customFormat="1" ht="15" customHeight="1" x14ac:dyDescent="0.2">
      <c r="B106" s="186"/>
      <c r="C106" s="175" t="s">
        <v>55</v>
      </c>
      <c r="D106" s="195"/>
      <c r="E106" s="195"/>
      <c r="F106" s="196" t="s">
        <v>894</v>
      </c>
      <c r="G106" s="175"/>
      <c r="H106" s="175" t="s">
        <v>934</v>
      </c>
      <c r="I106" s="175" t="s">
        <v>896</v>
      </c>
      <c r="J106" s="175">
        <v>20</v>
      </c>
      <c r="K106" s="187"/>
    </row>
    <row r="107" spans="2:11" customFormat="1" ht="15" customHeight="1" x14ac:dyDescent="0.2">
      <c r="B107" s="186"/>
      <c r="C107" s="175" t="s">
        <v>897</v>
      </c>
      <c r="D107" s="175"/>
      <c r="E107" s="175"/>
      <c r="F107" s="196" t="s">
        <v>894</v>
      </c>
      <c r="G107" s="175"/>
      <c r="H107" s="175" t="s">
        <v>934</v>
      </c>
      <c r="I107" s="175" t="s">
        <v>896</v>
      </c>
      <c r="J107" s="175">
        <v>120</v>
      </c>
      <c r="K107" s="187"/>
    </row>
    <row r="108" spans="2:11" customFormat="1" ht="15" customHeight="1" x14ac:dyDescent="0.2">
      <c r="B108" s="198"/>
      <c r="C108" s="175" t="s">
        <v>899</v>
      </c>
      <c r="D108" s="175"/>
      <c r="E108" s="175"/>
      <c r="F108" s="196" t="s">
        <v>900</v>
      </c>
      <c r="G108" s="175"/>
      <c r="H108" s="175" t="s">
        <v>934</v>
      </c>
      <c r="I108" s="175" t="s">
        <v>896</v>
      </c>
      <c r="J108" s="175">
        <v>50</v>
      </c>
      <c r="K108" s="187"/>
    </row>
    <row r="109" spans="2:11" customFormat="1" ht="15" customHeight="1" x14ac:dyDescent="0.2">
      <c r="B109" s="198"/>
      <c r="C109" s="175" t="s">
        <v>902</v>
      </c>
      <c r="D109" s="175"/>
      <c r="E109" s="175"/>
      <c r="F109" s="196" t="s">
        <v>894</v>
      </c>
      <c r="G109" s="175"/>
      <c r="H109" s="175" t="s">
        <v>934</v>
      </c>
      <c r="I109" s="175" t="s">
        <v>904</v>
      </c>
      <c r="J109" s="175"/>
      <c r="K109" s="187"/>
    </row>
    <row r="110" spans="2:11" customFormat="1" ht="15" customHeight="1" x14ac:dyDescent="0.2">
      <c r="B110" s="198"/>
      <c r="C110" s="175" t="s">
        <v>913</v>
      </c>
      <c r="D110" s="175"/>
      <c r="E110" s="175"/>
      <c r="F110" s="196" t="s">
        <v>900</v>
      </c>
      <c r="G110" s="175"/>
      <c r="H110" s="175" t="s">
        <v>934</v>
      </c>
      <c r="I110" s="175" t="s">
        <v>896</v>
      </c>
      <c r="J110" s="175">
        <v>50</v>
      </c>
      <c r="K110" s="187"/>
    </row>
    <row r="111" spans="2:11" customFormat="1" ht="15" customHeight="1" x14ac:dyDescent="0.2">
      <c r="B111" s="198"/>
      <c r="C111" s="175" t="s">
        <v>921</v>
      </c>
      <c r="D111" s="175"/>
      <c r="E111" s="175"/>
      <c r="F111" s="196" t="s">
        <v>900</v>
      </c>
      <c r="G111" s="175"/>
      <c r="H111" s="175" t="s">
        <v>934</v>
      </c>
      <c r="I111" s="175" t="s">
        <v>896</v>
      </c>
      <c r="J111" s="175">
        <v>50</v>
      </c>
      <c r="K111" s="187"/>
    </row>
    <row r="112" spans="2:11" customFormat="1" ht="15" customHeight="1" x14ac:dyDescent="0.2">
      <c r="B112" s="198"/>
      <c r="C112" s="175" t="s">
        <v>919</v>
      </c>
      <c r="D112" s="175"/>
      <c r="E112" s="175"/>
      <c r="F112" s="196" t="s">
        <v>900</v>
      </c>
      <c r="G112" s="175"/>
      <c r="H112" s="175" t="s">
        <v>934</v>
      </c>
      <c r="I112" s="175" t="s">
        <v>896</v>
      </c>
      <c r="J112" s="175">
        <v>50</v>
      </c>
      <c r="K112" s="187"/>
    </row>
    <row r="113" spans="2:11" customFormat="1" ht="15" customHeight="1" x14ac:dyDescent="0.2">
      <c r="B113" s="198"/>
      <c r="C113" s="175" t="s">
        <v>55</v>
      </c>
      <c r="D113" s="175"/>
      <c r="E113" s="175"/>
      <c r="F113" s="196" t="s">
        <v>894</v>
      </c>
      <c r="G113" s="175"/>
      <c r="H113" s="175" t="s">
        <v>935</v>
      </c>
      <c r="I113" s="175" t="s">
        <v>896</v>
      </c>
      <c r="J113" s="175">
        <v>20</v>
      </c>
      <c r="K113" s="187"/>
    </row>
    <row r="114" spans="2:11" customFormat="1" ht="15" customHeight="1" x14ac:dyDescent="0.2">
      <c r="B114" s="198"/>
      <c r="C114" s="175" t="s">
        <v>936</v>
      </c>
      <c r="D114" s="175"/>
      <c r="E114" s="175"/>
      <c r="F114" s="196" t="s">
        <v>894</v>
      </c>
      <c r="G114" s="175"/>
      <c r="H114" s="175" t="s">
        <v>937</v>
      </c>
      <c r="I114" s="175" t="s">
        <v>896</v>
      </c>
      <c r="J114" s="175">
        <v>120</v>
      </c>
      <c r="K114" s="187"/>
    </row>
    <row r="115" spans="2:11" customFormat="1" ht="15" customHeight="1" x14ac:dyDescent="0.2">
      <c r="B115" s="198"/>
      <c r="C115" s="175" t="s">
        <v>40</v>
      </c>
      <c r="D115" s="175"/>
      <c r="E115" s="175"/>
      <c r="F115" s="196" t="s">
        <v>894</v>
      </c>
      <c r="G115" s="175"/>
      <c r="H115" s="175" t="s">
        <v>938</v>
      </c>
      <c r="I115" s="175" t="s">
        <v>929</v>
      </c>
      <c r="J115" s="175"/>
      <c r="K115" s="187"/>
    </row>
    <row r="116" spans="2:11" customFormat="1" ht="15" customHeight="1" x14ac:dyDescent="0.2">
      <c r="B116" s="198"/>
      <c r="C116" s="175" t="s">
        <v>50</v>
      </c>
      <c r="D116" s="175"/>
      <c r="E116" s="175"/>
      <c r="F116" s="196" t="s">
        <v>894</v>
      </c>
      <c r="G116" s="175"/>
      <c r="H116" s="175" t="s">
        <v>939</v>
      </c>
      <c r="I116" s="175" t="s">
        <v>929</v>
      </c>
      <c r="J116" s="175"/>
      <c r="K116" s="187"/>
    </row>
    <row r="117" spans="2:11" customFormat="1" ht="15" customHeight="1" x14ac:dyDescent="0.2">
      <c r="B117" s="198"/>
      <c r="C117" s="175" t="s">
        <v>59</v>
      </c>
      <c r="D117" s="175"/>
      <c r="E117" s="175"/>
      <c r="F117" s="196" t="s">
        <v>894</v>
      </c>
      <c r="G117" s="175"/>
      <c r="H117" s="175" t="s">
        <v>940</v>
      </c>
      <c r="I117" s="175" t="s">
        <v>941</v>
      </c>
      <c r="J117" s="175"/>
      <c r="K117" s="187"/>
    </row>
    <row r="118" spans="2:11" customFormat="1" ht="15" customHeight="1" x14ac:dyDescent="0.2">
      <c r="B118" s="199"/>
      <c r="C118" s="205"/>
      <c r="D118" s="205"/>
      <c r="E118" s="205"/>
      <c r="F118" s="205"/>
      <c r="G118" s="205"/>
      <c r="H118" s="205"/>
      <c r="I118" s="205"/>
      <c r="J118" s="205"/>
      <c r="K118" s="201"/>
    </row>
    <row r="119" spans="2:11" customFormat="1" ht="18.75" customHeight="1" x14ac:dyDescent="0.2">
      <c r="B119" s="206"/>
      <c r="C119" s="207"/>
      <c r="D119" s="207"/>
      <c r="E119" s="207"/>
      <c r="F119" s="208"/>
      <c r="G119" s="207"/>
      <c r="H119" s="207"/>
      <c r="I119" s="207"/>
      <c r="J119" s="207"/>
      <c r="K119" s="206"/>
    </row>
    <row r="120" spans="2:11" customFormat="1" ht="18.75" customHeight="1" x14ac:dyDescent="0.2">
      <c r="B120" s="182"/>
      <c r="C120" s="182"/>
      <c r="D120" s="182"/>
      <c r="E120" s="182"/>
      <c r="F120" s="182"/>
      <c r="G120" s="182"/>
      <c r="H120" s="182"/>
      <c r="I120" s="182"/>
      <c r="J120" s="182"/>
      <c r="K120" s="182"/>
    </row>
    <row r="121" spans="2:11" customFormat="1" ht="7.5" customHeight="1" x14ac:dyDescent="0.2">
      <c r="B121" s="209"/>
      <c r="C121" s="210"/>
      <c r="D121" s="210"/>
      <c r="E121" s="210"/>
      <c r="F121" s="210"/>
      <c r="G121" s="210"/>
      <c r="H121" s="210"/>
      <c r="I121" s="210"/>
      <c r="J121" s="210"/>
      <c r="K121" s="211"/>
    </row>
    <row r="122" spans="2:11" customFormat="1" ht="45" customHeight="1" x14ac:dyDescent="0.2">
      <c r="B122" s="212"/>
      <c r="C122" s="343" t="s">
        <v>942</v>
      </c>
      <c r="D122" s="343"/>
      <c r="E122" s="343"/>
      <c r="F122" s="343"/>
      <c r="G122" s="343"/>
      <c r="H122" s="343"/>
      <c r="I122" s="343"/>
      <c r="J122" s="343"/>
      <c r="K122" s="213"/>
    </row>
    <row r="123" spans="2:11" customFormat="1" ht="17.25" customHeight="1" x14ac:dyDescent="0.2">
      <c r="B123" s="214"/>
      <c r="C123" s="188" t="s">
        <v>888</v>
      </c>
      <c r="D123" s="188"/>
      <c r="E123" s="188"/>
      <c r="F123" s="188" t="s">
        <v>889</v>
      </c>
      <c r="G123" s="189"/>
      <c r="H123" s="188" t="s">
        <v>56</v>
      </c>
      <c r="I123" s="188" t="s">
        <v>59</v>
      </c>
      <c r="J123" s="188" t="s">
        <v>890</v>
      </c>
      <c r="K123" s="215"/>
    </row>
    <row r="124" spans="2:11" customFormat="1" ht="17.25" customHeight="1" x14ac:dyDescent="0.2">
      <c r="B124" s="214"/>
      <c r="C124" s="190" t="s">
        <v>891</v>
      </c>
      <c r="D124" s="190"/>
      <c r="E124" s="190"/>
      <c r="F124" s="191" t="s">
        <v>892</v>
      </c>
      <c r="G124" s="192"/>
      <c r="H124" s="190"/>
      <c r="I124" s="190"/>
      <c r="J124" s="190" t="s">
        <v>893</v>
      </c>
      <c r="K124" s="215"/>
    </row>
    <row r="125" spans="2:11" customFormat="1" ht="5.25" customHeight="1" x14ac:dyDescent="0.2">
      <c r="B125" s="216"/>
      <c r="C125" s="193"/>
      <c r="D125" s="193"/>
      <c r="E125" s="193"/>
      <c r="F125" s="193"/>
      <c r="G125" s="217"/>
      <c r="H125" s="193"/>
      <c r="I125" s="193"/>
      <c r="J125" s="193"/>
      <c r="K125" s="218"/>
    </row>
    <row r="126" spans="2:11" customFormat="1" ht="15" customHeight="1" x14ac:dyDescent="0.2">
      <c r="B126" s="216"/>
      <c r="C126" s="175" t="s">
        <v>897</v>
      </c>
      <c r="D126" s="195"/>
      <c r="E126" s="195"/>
      <c r="F126" s="196" t="s">
        <v>894</v>
      </c>
      <c r="G126" s="175"/>
      <c r="H126" s="175" t="s">
        <v>934</v>
      </c>
      <c r="I126" s="175" t="s">
        <v>896</v>
      </c>
      <c r="J126" s="175">
        <v>120</v>
      </c>
      <c r="K126" s="219"/>
    </row>
    <row r="127" spans="2:11" customFormat="1" ht="15" customHeight="1" x14ac:dyDescent="0.2">
      <c r="B127" s="216"/>
      <c r="C127" s="175" t="s">
        <v>943</v>
      </c>
      <c r="D127" s="175"/>
      <c r="E127" s="175"/>
      <c r="F127" s="196" t="s">
        <v>894</v>
      </c>
      <c r="G127" s="175"/>
      <c r="H127" s="175" t="s">
        <v>944</v>
      </c>
      <c r="I127" s="175" t="s">
        <v>896</v>
      </c>
      <c r="J127" s="175" t="s">
        <v>945</v>
      </c>
      <c r="K127" s="219"/>
    </row>
    <row r="128" spans="2:11" customFormat="1" ht="15" customHeight="1" x14ac:dyDescent="0.2">
      <c r="B128" s="216"/>
      <c r="C128" s="175" t="s">
        <v>87</v>
      </c>
      <c r="D128" s="175"/>
      <c r="E128" s="175"/>
      <c r="F128" s="196" t="s">
        <v>894</v>
      </c>
      <c r="G128" s="175"/>
      <c r="H128" s="175" t="s">
        <v>946</v>
      </c>
      <c r="I128" s="175" t="s">
        <v>896</v>
      </c>
      <c r="J128" s="175" t="s">
        <v>945</v>
      </c>
      <c r="K128" s="219"/>
    </row>
    <row r="129" spans="2:11" customFormat="1" ht="15" customHeight="1" x14ac:dyDescent="0.2">
      <c r="B129" s="216"/>
      <c r="C129" s="175" t="s">
        <v>905</v>
      </c>
      <c r="D129" s="175"/>
      <c r="E129" s="175"/>
      <c r="F129" s="196" t="s">
        <v>900</v>
      </c>
      <c r="G129" s="175"/>
      <c r="H129" s="175" t="s">
        <v>906</v>
      </c>
      <c r="I129" s="175" t="s">
        <v>896</v>
      </c>
      <c r="J129" s="175">
        <v>15</v>
      </c>
      <c r="K129" s="219"/>
    </row>
    <row r="130" spans="2:11" customFormat="1" ht="15" customHeight="1" x14ac:dyDescent="0.2">
      <c r="B130" s="216"/>
      <c r="C130" s="175" t="s">
        <v>907</v>
      </c>
      <c r="D130" s="175"/>
      <c r="E130" s="175"/>
      <c r="F130" s="196" t="s">
        <v>900</v>
      </c>
      <c r="G130" s="175"/>
      <c r="H130" s="175" t="s">
        <v>908</v>
      </c>
      <c r="I130" s="175" t="s">
        <v>896</v>
      </c>
      <c r="J130" s="175">
        <v>15</v>
      </c>
      <c r="K130" s="219"/>
    </row>
    <row r="131" spans="2:11" customFormat="1" ht="15" customHeight="1" x14ac:dyDescent="0.2">
      <c r="B131" s="216"/>
      <c r="C131" s="175" t="s">
        <v>909</v>
      </c>
      <c r="D131" s="175"/>
      <c r="E131" s="175"/>
      <c r="F131" s="196" t="s">
        <v>900</v>
      </c>
      <c r="G131" s="175"/>
      <c r="H131" s="175" t="s">
        <v>910</v>
      </c>
      <c r="I131" s="175" t="s">
        <v>896</v>
      </c>
      <c r="J131" s="175">
        <v>20</v>
      </c>
      <c r="K131" s="219"/>
    </row>
    <row r="132" spans="2:11" customFormat="1" ht="15" customHeight="1" x14ac:dyDescent="0.2">
      <c r="B132" s="216"/>
      <c r="C132" s="175" t="s">
        <v>911</v>
      </c>
      <c r="D132" s="175"/>
      <c r="E132" s="175"/>
      <c r="F132" s="196" t="s">
        <v>900</v>
      </c>
      <c r="G132" s="175"/>
      <c r="H132" s="175" t="s">
        <v>912</v>
      </c>
      <c r="I132" s="175" t="s">
        <v>896</v>
      </c>
      <c r="J132" s="175">
        <v>20</v>
      </c>
      <c r="K132" s="219"/>
    </row>
    <row r="133" spans="2:11" customFormat="1" ht="15" customHeight="1" x14ac:dyDescent="0.2">
      <c r="B133" s="216"/>
      <c r="C133" s="175" t="s">
        <v>899</v>
      </c>
      <c r="D133" s="175"/>
      <c r="E133" s="175"/>
      <c r="F133" s="196" t="s">
        <v>900</v>
      </c>
      <c r="G133" s="175"/>
      <c r="H133" s="175" t="s">
        <v>934</v>
      </c>
      <c r="I133" s="175" t="s">
        <v>896</v>
      </c>
      <c r="J133" s="175">
        <v>50</v>
      </c>
      <c r="K133" s="219"/>
    </row>
    <row r="134" spans="2:11" customFormat="1" ht="15" customHeight="1" x14ac:dyDescent="0.2">
      <c r="B134" s="216"/>
      <c r="C134" s="175" t="s">
        <v>913</v>
      </c>
      <c r="D134" s="175"/>
      <c r="E134" s="175"/>
      <c r="F134" s="196" t="s">
        <v>900</v>
      </c>
      <c r="G134" s="175"/>
      <c r="H134" s="175" t="s">
        <v>934</v>
      </c>
      <c r="I134" s="175" t="s">
        <v>896</v>
      </c>
      <c r="J134" s="175">
        <v>50</v>
      </c>
      <c r="K134" s="219"/>
    </row>
    <row r="135" spans="2:11" customFormat="1" ht="15" customHeight="1" x14ac:dyDescent="0.2">
      <c r="B135" s="216"/>
      <c r="C135" s="175" t="s">
        <v>919</v>
      </c>
      <c r="D135" s="175"/>
      <c r="E135" s="175"/>
      <c r="F135" s="196" t="s">
        <v>900</v>
      </c>
      <c r="G135" s="175"/>
      <c r="H135" s="175" t="s">
        <v>934</v>
      </c>
      <c r="I135" s="175" t="s">
        <v>896</v>
      </c>
      <c r="J135" s="175">
        <v>50</v>
      </c>
      <c r="K135" s="219"/>
    </row>
    <row r="136" spans="2:11" customFormat="1" ht="15" customHeight="1" x14ac:dyDescent="0.2">
      <c r="B136" s="216"/>
      <c r="C136" s="175" t="s">
        <v>921</v>
      </c>
      <c r="D136" s="175"/>
      <c r="E136" s="175"/>
      <c r="F136" s="196" t="s">
        <v>900</v>
      </c>
      <c r="G136" s="175"/>
      <c r="H136" s="175" t="s">
        <v>934</v>
      </c>
      <c r="I136" s="175" t="s">
        <v>896</v>
      </c>
      <c r="J136" s="175">
        <v>50</v>
      </c>
      <c r="K136" s="219"/>
    </row>
    <row r="137" spans="2:11" customFormat="1" ht="15" customHeight="1" x14ac:dyDescent="0.2">
      <c r="B137" s="216"/>
      <c r="C137" s="175" t="s">
        <v>922</v>
      </c>
      <c r="D137" s="175"/>
      <c r="E137" s="175"/>
      <c r="F137" s="196" t="s">
        <v>900</v>
      </c>
      <c r="G137" s="175"/>
      <c r="H137" s="175" t="s">
        <v>947</v>
      </c>
      <c r="I137" s="175" t="s">
        <v>896</v>
      </c>
      <c r="J137" s="175">
        <v>255</v>
      </c>
      <c r="K137" s="219"/>
    </row>
    <row r="138" spans="2:11" customFormat="1" ht="15" customHeight="1" x14ac:dyDescent="0.2">
      <c r="B138" s="216"/>
      <c r="C138" s="175" t="s">
        <v>924</v>
      </c>
      <c r="D138" s="175"/>
      <c r="E138" s="175"/>
      <c r="F138" s="196" t="s">
        <v>894</v>
      </c>
      <c r="G138" s="175"/>
      <c r="H138" s="175" t="s">
        <v>948</v>
      </c>
      <c r="I138" s="175" t="s">
        <v>926</v>
      </c>
      <c r="J138" s="175"/>
      <c r="K138" s="219"/>
    </row>
    <row r="139" spans="2:11" customFormat="1" ht="15" customHeight="1" x14ac:dyDescent="0.2">
      <c r="B139" s="216"/>
      <c r="C139" s="175" t="s">
        <v>927</v>
      </c>
      <c r="D139" s="175"/>
      <c r="E139" s="175"/>
      <c r="F139" s="196" t="s">
        <v>894</v>
      </c>
      <c r="G139" s="175"/>
      <c r="H139" s="175" t="s">
        <v>949</v>
      </c>
      <c r="I139" s="175" t="s">
        <v>929</v>
      </c>
      <c r="J139" s="175"/>
      <c r="K139" s="219"/>
    </row>
    <row r="140" spans="2:11" customFormat="1" ht="15" customHeight="1" x14ac:dyDescent="0.2">
      <c r="B140" s="216"/>
      <c r="C140" s="175" t="s">
        <v>930</v>
      </c>
      <c r="D140" s="175"/>
      <c r="E140" s="175"/>
      <c r="F140" s="196" t="s">
        <v>894</v>
      </c>
      <c r="G140" s="175"/>
      <c r="H140" s="175" t="s">
        <v>930</v>
      </c>
      <c r="I140" s="175" t="s">
        <v>929</v>
      </c>
      <c r="J140" s="175"/>
      <c r="K140" s="219"/>
    </row>
    <row r="141" spans="2:11" customFormat="1" ht="15" customHeight="1" x14ac:dyDescent="0.2">
      <c r="B141" s="216"/>
      <c r="C141" s="175" t="s">
        <v>40</v>
      </c>
      <c r="D141" s="175"/>
      <c r="E141" s="175"/>
      <c r="F141" s="196" t="s">
        <v>894</v>
      </c>
      <c r="G141" s="175"/>
      <c r="H141" s="175" t="s">
        <v>950</v>
      </c>
      <c r="I141" s="175" t="s">
        <v>929</v>
      </c>
      <c r="J141" s="175"/>
      <c r="K141" s="219"/>
    </row>
    <row r="142" spans="2:11" customFormat="1" ht="15" customHeight="1" x14ac:dyDescent="0.2">
      <c r="B142" s="216"/>
      <c r="C142" s="175" t="s">
        <v>951</v>
      </c>
      <c r="D142" s="175"/>
      <c r="E142" s="175"/>
      <c r="F142" s="196" t="s">
        <v>894</v>
      </c>
      <c r="G142" s="175"/>
      <c r="H142" s="175" t="s">
        <v>952</v>
      </c>
      <c r="I142" s="175" t="s">
        <v>929</v>
      </c>
      <c r="J142" s="175"/>
      <c r="K142" s="219"/>
    </row>
    <row r="143" spans="2:11" customFormat="1" ht="15" customHeight="1" x14ac:dyDescent="0.2">
      <c r="B143" s="220"/>
      <c r="C143" s="221"/>
      <c r="D143" s="221"/>
      <c r="E143" s="221"/>
      <c r="F143" s="221"/>
      <c r="G143" s="221"/>
      <c r="H143" s="221"/>
      <c r="I143" s="221"/>
      <c r="J143" s="221"/>
      <c r="K143" s="222"/>
    </row>
    <row r="144" spans="2:11" customFormat="1" ht="18.75" customHeight="1" x14ac:dyDescent="0.2">
      <c r="B144" s="207"/>
      <c r="C144" s="207"/>
      <c r="D144" s="207"/>
      <c r="E144" s="207"/>
      <c r="F144" s="208"/>
      <c r="G144" s="207"/>
      <c r="H144" s="207"/>
      <c r="I144" s="207"/>
      <c r="J144" s="207"/>
      <c r="K144" s="207"/>
    </row>
    <row r="145" spans="2:11" customFormat="1" ht="18.75" customHeight="1" x14ac:dyDescent="0.2">
      <c r="B145" s="182"/>
      <c r="C145" s="182"/>
      <c r="D145" s="182"/>
      <c r="E145" s="182"/>
      <c r="F145" s="182"/>
      <c r="G145" s="182"/>
      <c r="H145" s="182"/>
      <c r="I145" s="182"/>
      <c r="J145" s="182"/>
      <c r="K145" s="182"/>
    </row>
    <row r="146" spans="2:11" customFormat="1" ht="7.5" customHeight="1" x14ac:dyDescent="0.2">
      <c r="B146" s="183"/>
      <c r="C146" s="184"/>
      <c r="D146" s="184"/>
      <c r="E146" s="184"/>
      <c r="F146" s="184"/>
      <c r="G146" s="184"/>
      <c r="H146" s="184"/>
      <c r="I146" s="184"/>
      <c r="J146" s="184"/>
      <c r="K146" s="185"/>
    </row>
    <row r="147" spans="2:11" customFormat="1" ht="45" customHeight="1" x14ac:dyDescent="0.2">
      <c r="B147" s="186"/>
      <c r="C147" s="345" t="s">
        <v>953</v>
      </c>
      <c r="D147" s="345"/>
      <c r="E147" s="345"/>
      <c r="F147" s="345"/>
      <c r="G147" s="345"/>
      <c r="H147" s="345"/>
      <c r="I147" s="345"/>
      <c r="J147" s="345"/>
      <c r="K147" s="187"/>
    </row>
    <row r="148" spans="2:11" customFormat="1" ht="17.25" customHeight="1" x14ac:dyDescent="0.2">
      <c r="B148" s="186"/>
      <c r="C148" s="188" t="s">
        <v>888</v>
      </c>
      <c r="D148" s="188"/>
      <c r="E148" s="188"/>
      <c r="F148" s="188" t="s">
        <v>889</v>
      </c>
      <c r="G148" s="189"/>
      <c r="H148" s="188" t="s">
        <v>56</v>
      </c>
      <c r="I148" s="188" t="s">
        <v>59</v>
      </c>
      <c r="J148" s="188" t="s">
        <v>890</v>
      </c>
      <c r="K148" s="187"/>
    </row>
    <row r="149" spans="2:11" customFormat="1" ht="17.25" customHeight="1" x14ac:dyDescent="0.2">
      <c r="B149" s="186"/>
      <c r="C149" s="190" t="s">
        <v>891</v>
      </c>
      <c r="D149" s="190"/>
      <c r="E149" s="190"/>
      <c r="F149" s="191" t="s">
        <v>892</v>
      </c>
      <c r="G149" s="192"/>
      <c r="H149" s="190"/>
      <c r="I149" s="190"/>
      <c r="J149" s="190" t="s">
        <v>893</v>
      </c>
      <c r="K149" s="187"/>
    </row>
    <row r="150" spans="2:11" customFormat="1" ht="5.25" customHeight="1" x14ac:dyDescent="0.2">
      <c r="B150" s="198"/>
      <c r="C150" s="193"/>
      <c r="D150" s="193"/>
      <c r="E150" s="193"/>
      <c r="F150" s="193"/>
      <c r="G150" s="194"/>
      <c r="H150" s="193"/>
      <c r="I150" s="193"/>
      <c r="J150" s="193"/>
      <c r="K150" s="219"/>
    </row>
    <row r="151" spans="2:11" customFormat="1" ht="15" customHeight="1" x14ac:dyDescent="0.2">
      <c r="B151" s="198"/>
      <c r="C151" s="223" t="s">
        <v>897</v>
      </c>
      <c r="D151" s="175"/>
      <c r="E151" s="175"/>
      <c r="F151" s="224" t="s">
        <v>894</v>
      </c>
      <c r="G151" s="175"/>
      <c r="H151" s="223" t="s">
        <v>934</v>
      </c>
      <c r="I151" s="223" t="s">
        <v>896</v>
      </c>
      <c r="J151" s="223">
        <v>120</v>
      </c>
      <c r="K151" s="219"/>
    </row>
    <row r="152" spans="2:11" customFormat="1" ht="15" customHeight="1" x14ac:dyDescent="0.2">
      <c r="B152" s="198"/>
      <c r="C152" s="223" t="s">
        <v>943</v>
      </c>
      <c r="D152" s="175"/>
      <c r="E152" s="175"/>
      <c r="F152" s="224" t="s">
        <v>894</v>
      </c>
      <c r="G152" s="175"/>
      <c r="H152" s="223" t="s">
        <v>954</v>
      </c>
      <c r="I152" s="223" t="s">
        <v>896</v>
      </c>
      <c r="J152" s="223" t="s">
        <v>945</v>
      </c>
      <c r="K152" s="219"/>
    </row>
    <row r="153" spans="2:11" customFormat="1" ht="15" customHeight="1" x14ac:dyDescent="0.2">
      <c r="B153" s="198"/>
      <c r="C153" s="223" t="s">
        <v>87</v>
      </c>
      <c r="D153" s="175"/>
      <c r="E153" s="175"/>
      <c r="F153" s="224" t="s">
        <v>894</v>
      </c>
      <c r="G153" s="175"/>
      <c r="H153" s="223" t="s">
        <v>955</v>
      </c>
      <c r="I153" s="223" t="s">
        <v>896</v>
      </c>
      <c r="J153" s="223" t="s">
        <v>945</v>
      </c>
      <c r="K153" s="219"/>
    </row>
    <row r="154" spans="2:11" customFormat="1" ht="15" customHeight="1" x14ac:dyDescent="0.2">
      <c r="B154" s="198"/>
      <c r="C154" s="223" t="s">
        <v>899</v>
      </c>
      <c r="D154" s="175"/>
      <c r="E154" s="175"/>
      <c r="F154" s="224" t="s">
        <v>900</v>
      </c>
      <c r="G154" s="175"/>
      <c r="H154" s="223" t="s">
        <v>934</v>
      </c>
      <c r="I154" s="223" t="s">
        <v>896</v>
      </c>
      <c r="J154" s="223">
        <v>50</v>
      </c>
      <c r="K154" s="219"/>
    </row>
    <row r="155" spans="2:11" customFormat="1" ht="15" customHeight="1" x14ac:dyDescent="0.2">
      <c r="B155" s="198"/>
      <c r="C155" s="223" t="s">
        <v>902</v>
      </c>
      <c r="D155" s="175"/>
      <c r="E155" s="175"/>
      <c r="F155" s="224" t="s">
        <v>894</v>
      </c>
      <c r="G155" s="175"/>
      <c r="H155" s="223" t="s">
        <v>934</v>
      </c>
      <c r="I155" s="223" t="s">
        <v>904</v>
      </c>
      <c r="J155" s="223"/>
      <c r="K155" s="219"/>
    </row>
    <row r="156" spans="2:11" customFormat="1" ht="15" customHeight="1" x14ac:dyDescent="0.2">
      <c r="B156" s="198"/>
      <c r="C156" s="223" t="s">
        <v>913</v>
      </c>
      <c r="D156" s="175"/>
      <c r="E156" s="175"/>
      <c r="F156" s="224" t="s">
        <v>900</v>
      </c>
      <c r="G156" s="175"/>
      <c r="H156" s="223" t="s">
        <v>934</v>
      </c>
      <c r="I156" s="223" t="s">
        <v>896</v>
      </c>
      <c r="J156" s="223">
        <v>50</v>
      </c>
      <c r="K156" s="219"/>
    </row>
    <row r="157" spans="2:11" customFormat="1" ht="15" customHeight="1" x14ac:dyDescent="0.2">
      <c r="B157" s="198"/>
      <c r="C157" s="223" t="s">
        <v>921</v>
      </c>
      <c r="D157" s="175"/>
      <c r="E157" s="175"/>
      <c r="F157" s="224" t="s">
        <v>900</v>
      </c>
      <c r="G157" s="175"/>
      <c r="H157" s="223" t="s">
        <v>934</v>
      </c>
      <c r="I157" s="223" t="s">
        <v>896</v>
      </c>
      <c r="J157" s="223">
        <v>50</v>
      </c>
      <c r="K157" s="219"/>
    </row>
    <row r="158" spans="2:11" customFormat="1" ht="15" customHeight="1" x14ac:dyDescent="0.2">
      <c r="B158" s="198"/>
      <c r="C158" s="223" t="s">
        <v>919</v>
      </c>
      <c r="D158" s="175"/>
      <c r="E158" s="175"/>
      <c r="F158" s="224" t="s">
        <v>900</v>
      </c>
      <c r="G158" s="175"/>
      <c r="H158" s="223" t="s">
        <v>934</v>
      </c>
      <c r="I158" s="223" t="s">
        <v>896</v>
      </c>
      <c r="J158" s="223">
        <v>50</v>
      </c>
      <c r="K158" s="219"/>
    </row>
    <row r="159" spans="2:11" customFormat="1" ht="15" customHeight="1" x14ac:dyDescent="0.2">
      <c r="B159" s="198"/>
      <c r="C159" s="223" t="s">
        <v>103</v>
      </c>
      <c r="D159" s="175"/>
      <c r="E159" s="175"/>
      <c r="F159" s="224" t="s">
        <v>894</v>
      </c>
      <c r="G159" s="175"/>
      <c r="H159" s="223" t="s">
        <v>956</v>
      </c>
      <c r="I159" s="223" t="s">
        <v>896</v>
      </c>
      <c r="J159" s="223" t="s">
        <v>957</v>
      </c>
      <c r="K159" s="219"/>
    </row>
    <row r="160" spans="2:11" customFormat="1" ht="15" customHeight="1" x14ac:dyDescent="0.2">
      <c r="B160" s="198"/>
      <c r="C160" s="223" t="s">
        <v>958</v>
      </c>
      <c r="D160" s="175"/>
      <c r="E160" s="175"/>
      <c r="F160" s="224" t="s">
        <v>894</v>
      </c>
      <c r="G160" s="175"/>
      <c r="H160" s="223" t="s">
        <v>959</v>
      </c>
      <c r="I160" s="223" t="s">
        <v>929</v>
      </c>
      <c r="J160" s="223"/>
      <c r="K160" s="219"/>
    </row>
    <row r="161" spans="2:11" customFormat="1" ht="15" customHeight="1" x14ac:dyDescent="0.2">
      <c r="B161" s="225"/>
      <c r="C161" s="205"/>
      <c r="D161" s="205"/>
      <c r="E161" s="205"/>
      <c r="F161" s="205"/>
      <c r="G161" s="205"/>
      <c r="H161" s="205"/>
      <c r="I161" s="205"/>
      <c r="J161" s="205"/>
      <c r="K161" s="226"/>
    </row>
    <row r="162" spans="2:11" customFormat="1" ht="18.75" customHeight="1" x14ac:dyDescent="0.2">
      <c r="B162" s="207"/>
      <c r="C162" s="217"/>
      <c r="D162" s="217"/>
      <c r="E162" s="217"/>
      <c r="F162" s="227"/>
      <c r="G162" s="217"/>
      <c r="H162" s="217"/>
      <c r="I162" s="217"/>
      <c r="J162" s="217"/>
      <c r="K162" s="207"/>
    </row>
    <row r="163" spans="2:11" customFormat="1" ht="18.75" customHeight="1" x14ac:dyDescent="0.2">
      <c r="B163" s="182"/>
      <c r="C163" s="182"/>
      <c r="D163" s="182"/>
      <c r="E163" s="182"/>
      <c r="F163" s="182"/>
      <c r="G163" s="182"/>
      <c r="H163" s="182"/>
      <c r="I163" s="182"/>
      <c r="J163" s="182"/>
      <c r="K163" s="182"/>
    </row>
    <row r="164" spans="2:11" customFormat="1" ht="7.5" customHeight="1" x14ac:dyDescent="0.2">
      <c r="B164" s="164"/>
      <c r="C164" s="165"/>
      <c r="D164" s="165"/>
      <c r="E164" s="165"/>
      <c r="F164" s="165"/>
      <c r="G164" s="165"/>
      <c r="H164" s="165"/>
      <c r="I164" s="165"/>
      <c r="J164" s="165"/>
      <c r="K164" s="166"/>
    </row>
    <row r="165" spans="2:11" customFormat="1" ht="45" customHeight="1" x14ac:dyDescent="0.2">
      <c r="B165" s="167"/>
      <c r="C165" s="343" t="s">
        <v>960</v>
      </c>
      <c r="D165" s="343"/>
      <c r="E165" s="343"/>
      <c r="F165" s="343"/>
      <c r="G165" s="343"/>
      <c r="H165" s="343"/>
      <c r="I165" s="343"/>
      <c r="J165" s="343"/>
      <c r="K165" s="168"/>
    </row>
    <row r="166" spans="2:11" customFormat="1" ht="17.25" customHeight="1" x14ac:dyDescent="0.2">
      <c r="B166" s="167"/>
      <c r="C166" s="188" t="s">
        <v>888</v>
      </c>
      <c r="D166" s="188"/>
      <c r="E166" s="188"/>
      <c r="F166" s="188" t="s">
        <v>889</v>
      </c>
      <c r="G166" s="228"/>
      <c r="H166" s="229" t="s">
        <v>56</v>
      </c>
      <c r="I166" s="229" t="s">
        <v>59</v>
      </c>
      <c r="J166" s="188" t="s">
        <v>890</v>
      </c>
      <c r="K166" s="168"/>
    </row>
    <row r="167" spans="2:11" customFormat="1" ht="17.25" customHeight="1" x14ac:dyDescent="0.2">
      <c r="B167" s="169"/>
      <c r="C167" s="190" t="s">
        <v>891</v>
      </c>
      <c r="D167" s="190"/>
      <c r="E167" s="190"/>
      <c r="F167" s="191" t="s">
        <v>892</v>
      </c>
      <c r="G167" s="230"/>
      <c r="H167" s="231"/>
      <c r="I167" s="231"/>
      <c r="J167" s="190" t="s">
        <v>893</v>
      </c>
      <c r="K167" s="170"/>
    </row>
    <row r="168" spans="2:11" customFormat="1" ht="5.25" customHeight="1" x14ac:dyDescent="0.2">
      <c r="B168" s="198"/>
      <c r="C168" s="193"/>
      <c r="D168" s="193"/>
      <c r="E168" s="193"/>
      <c r="F168" s="193"/>
      <c r="G168" s="194"/>
      <c r="H168" s="193"/>
      <c r="I168" s="193"/>
      <c r="J168" s="193"/>
      <c r="K168" s="219"/>
    </row>
    <row r="169" spans="2:11" customFormat="1" ht="15" customHeight="1" x14ac:dyDescent="0.2">
      <c r="B169" s="198"/>
      <c r="C169" s="175" t="s">
        <v>897</v>
      </c>
      <c r="D169" s="175"/>
      <c r="E169" s="175"/>
      <c r="F169" s="196" t="s">
        <v>894</v>
      </c>
      <c r="G169" s="175"/>
      <c r="H169" s="175" t="s">
        <v>934</v>
      </c>
      <c r="I169" s="175" t="s">
        <v>896</v>
      </c>
      <c r="J169" s="175">
        <v>120</v>
      </c>
      <c r="K169" s="219"/>
    </row>
    <row r="170" spans="2:11" customFormat="1" ht="15" customHeight="1" x14ac:dyDescent="0.2">
      <c r="B170" s="198"/>
      <c r="C170" s="175" t="s">
        <v>943</v>
      </c>
      <c r="D170" s="175"/>
      <c r="E170" s="175"/>
      <c r="F170" s="196" t="s">
        <v>894</v>
      </c>
      <c r="G170" s="175"/>
      <c r="H170" s="175" t="s">
        <v>944</v>
      </c>
      <c r="I170" s="175" t="s">
        <v>896</v>
      </c>
      <c r="J170" s="175" t="s">
        <v>945</v>
      </c>
      <c r="K170" s="219"/>
    </row>
    <row r="171" spans="2:11" customFormat="1" ht="15" customHeight="1" x14ac:dyDescent="0.2">
      <c r="B171" s="198"/>
      <c r="C171" s="175" t="s">
        <v>87</v>
      </c>
      <c r="D171" s="175"/>
      <c r="E171" s="175"/>
      <c r="F171" s="196" t="s">
        <v>894</v>
      </c>
      <c r="G171" s="175"/>
      <c r="H171" s="175" t="s">
        <v>961</v>
      </c>
      <c r="I171" s="175" t="s">
        <v>896</v>
      </c>
      <c r="J171" s="175" t="s">
        <v>945</v>
      </c>
      <c r="K171" s="219"/>
    </row>
    <row r="172" spans="2:11" customFormat="1" ht="15" customHeight="1" x14ac:dyDescent="0.2">
      <c r="B172" s="198"/>
      <c r="C172" s="175" t="s">
        <v>899</v>
      </c>
      <c r="D172" s="175"/>
      <c r="E172" s="175"/>
      <c r="F172" s="196" t="s">
        <v>900</v>
      </c>
      <c r="G172" s="175"/>
      <c r="H172" s="175" t="s">
        <v>961</v>
      </c>
      <c r="I172" s="175" t="s">
        <v>896</v>
      </c>
      <c r="J172" s="175">
        <v>50</v>
      </c>
      <c r="K172" s="219"/>
    </row>
    <row r="173" spans="2:11" customFormat="1" ht="15" customHeight="1" x14ac:dyDescent="0.2">
      <c r="B173" s="198"/>
      <c r="C173" s="175" t="s">
        <v>902</v>
      </c>
      <c r="D173" s="175"/>
      <c r="E173" s="175"/>
      <c r="F173" s="196" t="s">
        <v>894</v>
      </c>
      <c r="G173" s="175"/>
      <c r="H173" s="175" t="s">
        <v>961</v>
      </c>
      <c r="I173" s="175" t="s">
        <v>904</v>
      </c>
      <c r="J173" s="175"/>
      <c r="K173" s="219"/>
    </row>
    <row r="174" spans="2:11" customFormat="1" ht="15" customHeight="1" x14ac:dyDescent="0.2">
      <c r="B174" s="198"/>
      <c r="C174" s="175" t="s">
        <v>913</v>
      </c>
      <c r="D174" s="175"/>
      <c r="E174" s="175"/>
      <c r="F174" s="196" t="s">
        <v>900</v>
      </c>
      <c r="G174" s="175"/>
      <c r="H174" s="175" t="s">
        <v>961</v>
      </c>
      <c r="I174" s="175" t="s">
        <v>896</v>
      </c>
      <c r="J174" s="175">
        <v>50</v>
      </c>
      <c r="K174" s="219"/>
    </row>
    <row r="175" spans="2:11" customFormat="1" ht="15" customHeight="1" x14ac:dyDescent="0.2">
      <c r="B175" s="198"/>
      <c r="C175" s="175" t="s">
        <v>921</v>
      </c>
      <c r="D175" s="175"/>
      <c r="E175" s="175"/>
      <c r="F175" s="196" t="s">
        <v>900</v>
      </c>
      <c r="G175" s="175"/>
      <c r="H175" s="175" t="s">
        <v>961</v>
      </c>
      <c r="I175" s="175" t="s">
        <v>896</v>
      </c>
      <c r="J175" s="175">
        <v>50</v>
      </c>
      <c r="K175" s="219"/>
    </row>
    <row r="176" spans="2:11" customFormat="1" ht="15" customHeight="1" x14ac:dyDescent="0.2">
      <c r="B176" s="198"/>
      <c r="C176" s="175" t="s">
        <v>919</v>
      </c>
      <c r="D176" s="175"/>
      <c r="E176" s="175"/>
      <c r="F176" s="196" t="s">
        <v>900</v>
      </c>
      <c r="G176" s="175"/>
      <c r="H176" s="175" t="s">
        <v>961</v>
      </c>
      <c r="I176" s="175" t="s">
        <v>896</v>
      </c>
      <c r="J176" s="175">
        <v>50</v>
      </c>
      <c r="K176" s="219"/>
    </row>
    <row r="177" spans="2:11" customFormat="1" ht="15" customHeight="1" x14ac:dyDescent="0.2">
      <c r="B177" s="198"/>
      <c r="C177" s="175" t="s">
        <v>116</v>
      </c>
      <c r="D177" s="175"/>
      <c r="E177" s="175"/>
      <c r="F177" s="196" t="s">
        <v>894</v>
      </c>
      <c r="G177" s="175"/>
      <c r="H177" s="175" t="s">
        <v>962</v>
      </c>
      <c r="I177" s="175" t="s">
        <v>963</v>
      </c>
      <c r="J177" s="175"/>
      <c r="K177" s="219"/>
    </row>
    <row r="178" spans="2:11" customFormat="1" ht="15" customHeight="1" x14ac:dyDescent="0.2">
      <c r="B178" s="198"/>
      <c r="C178" s="175" t="s">
        <v>59</v>
      </c>
      <c r="D178" s="175"/>
      <c r="E178" s="175"/>
      <c r="F178" s="196" t="s">
        <v>894</v>
      </c>
      <c r="G178" s="175"/>
      <c r="H178" s="175" t="s">
        <v>964</v>
      </c>
      <c r="I178" s="175" t="s">
        <v>965</v>
      </c>
      <c r="J178" s="175">
        <v>1</v>
      </c>
      <c r="K178" s="219"/>
    </row>
    <row r="179" spans="2:11" customFormat="1" ht="15" customHeight="1" x14ac:dyDescent="0.2">
      <c r="B179" s="198"/>
      <c r="C179" s="175" t="s">
        <v>55</v>
      </c>
      <c r="D179" s="175"/>
      <c r="E179" s="175"/>
      <c r="F179" s="196" t="s">
        <v>894</v>
      </c>
      <c r="G179" s="175"/>
      <c r="H179" s="175" t="s">
        <v>966</v>
      </c>
      <c r="I179" s="175" t="s">
        <v>896</v>
      </c>
      <c r="J179" s="175">
        <v>20</v>
      </c>
      <c r="K179" s="219"/>
    </row>
    <row r="180" spans="2:11" customFormat="1" ht="15" customHeight="1" x14ac:dyDescent="0.2">
      <c r="B180" s="198"/>
      <c r="C180" s="175" t="s">
        <v>56</v>
      </c>
      <c r="D180" s="175"/>
      <c r="E180" s="175"/>
      <c r="F180" s="196" t="s">
        <v>894</v>
      </c>
      <c r="G180" s="175"/>
      <c r="H180" s="175" t="s">
        <v>967</v>
      </c>
      <c r="I180" s="175" t="s">
        <v>896</v>
      </c>
      <c r="J180" s="175">
        <v>255</v>
      </c>
      <c r="K180" s="219"/>
    </row>
    <row r="181" spans="2:11" customFormat="1" ht="15" customHeight="1" x14ac:dyDescent="0.2">
      <c r="B181" s="198"/>
      <c r="C181" s="175" t="s">
        <v>117</v>
      </c>
      <c r="D181" s="175"/>
      <c r="E181" s="175"/>
      <c r="F181" s="196" t="s">
        <v>894</v>
      </c>
      <c r="G181" s="175"/>
      <c r="H181" s="175" t="s">
        <v>858</v>
      </c>
      <c r="I181" s="175" t="s">
        <v>896</v>
      </c>
      <c r="J181" s="175">
        <v>10</v>
      </c>
      <c r="K181" s="219"/>
    </row>
    <row r="182" spans="2:11" customFormat="1" ht="15" customHeight="1" x14ac:dyDescent="0.2">
      <c r="B182" s="198"/>
      <c r="C182" s="175" t="s">
        <v>118</v>
      </c>
      <c r="D182" s="175"/>
      <c r="E182" s="175"/>
      <c r="F182" s="196" t="s">
        <v>894</v>
      </c>
      <c r="G182" s="175"/>
      <c r="H182" s="175" t="s">
        <v>968</v>
      </c>
      <c r="I182" s="175" t="s">
        <v>929</v>
      </c>
      <c r="J182" s="175"/>
      <c r="K182" s="219"/>
    </row>
    <row r="183" spans="2:11" customFormat="1" ht="15" customHeight="1" x14ac:dyDescent="0.2">
      <c r="B183" s="198"/>
      <c r="C183" s="175" t="s">
        <v>969</v>
      </c>
      <c r="D183" s="175"/>
      <c r="E183" s="175"/>
      <c r="F183" s="196" t="s">
        <v>894</v>
      </c>
      <c r="G183" s="175"/>
      <c r="H183" s="175" t="s">
        <v>970</v>
      </c>
      <c r="I183" s="175" t="s">
        <v>929</v>
      </c>
      <c r="J183" s="175"/>
      <c r="K183" s="219"/>
    </row>
    <row r="184" spans="2:11" customFormat="1" ht="15" customHeight="1" x14ac:dyDescent="0.2">
      <c r="B184" s="198"/>
      <c r="C184" s="175" t="s">
        <v>958</v>
      </c>
      <c r="D184" s="175"/>
      <c r="E184" s="175"/>
      <c r="F184" s="196" t="s">
        <v>894</v>
      </c>
      <c r="G184" s="175"/>
      <c r="H184" s="175" t="s">
        <v>971</v>
      </c>
      <c r="I184" s="175" t="s">
        <v>929</v>
      </c>
      <c r="J184" s="175"/>
      <c r="K184" s="219"/>
    </row>
    <row r="185" spans="2:11" customFormat="1" ht="15" customHeight="1" x14ac:dyDescent="0.2">
      <c r="B185" s="198"/>
      <c r="C185" s="175" t="s">
        <v>120</v>
      </c>
      <c r="D185" s="175"/>
      <c r="E185" s="175"/>
      <c r="F185" s="196" t="s">
        <v>900</v>
      </c>
      <c r="G185" s="175"/>
      <c r="H185" s="175" t="s">
        <v>972</v>
      </c>
      <c r="I185" s="175" t="s">
        <v>896</v>
      </c>
      <c r="J185" s="175">
        <v>50</v>
      </c>
      <c r="K185" s="219"/>
    </row>
    <row r="186" spans="2:11" customFormat="1" ht="15" customHeight="1" x14ac:dyDescent="0.2">
      <c r="B186" s="198"/>
      <c r="C186" s="175" t="s">
        <v>973</v>
      </c>
      <c r="D186" s="175"/>
      <c r="E186" s="175"/>
      <c r="F186" s="196" t="s">
        <v>900</v>
      </c>
      <c r="G186" s="175"/>
      <c r="H186" s="175" t="s">
        <v>974</v>
      </c>
      <c r="I186" s="175" t="s">
        <v>975</v>
      </c>
      <c r="J186" s="175"/>
      <c r="K186" s="219"/>
    </row>
    <row r="187" spans="2:11" customFormat="1" ht="15" customHeight="1" x14ac:dyDescent="0.2">
      <c r="B187" s="198"/>
      <c r="C187" s="175" t="s">
        <v>976</v>
      </c>
      <c r="D187" s="175"/>
      <c r="E187" s="175"/>
      <c r="F187" s="196" t="s">
        <v>900</v>
      </c>
      <c r="G187" s="175"/>
      <c r="H187" s="175" t="s">
        <v>977</v>
      </c>
      <c r="I187" s="175" t="s">
        <v>975</v>
      </c>
      <c r="J187" s="175"/>
      <c r="K187" s="219"/>
    </row>
    <row r="188" spans="2:11" customFormat="1" ht="15" customHeight="1" x14ac:dyDescent="0.2">
      <c r="B188" s="198"/>
      <c r="C188" s="175" t="s">
        <v>978</v>
      </c>
      <c r="D188" s="175"/>
      <c r="E188" s="175"/>
      <c r="F188" s="196" t="s">
        <v>900</v>
      </c>
      <c r="G188" s="175"/>
      <c r="H188" s="175" t="s">
        <v>979</v>
      </c>
      <c r="I188" s="175" t="s">
        <v>975</v>
      </c>
      <c r="J188" s="175"/>
      <c r="K188" s="219"/>
    </row>
    <row r="189" spans="2:11" customFormat="1" ht="15" customHeight="1" x14ac:dyDescent="0.2">
      <c r="B189" s="198"/>
      <c r="C189" s="232" t="s">
        <v>980</v>
      </c>
      <c r="D189" s="175"/>
      <c r="E189" s="175"/>
      <c r="F189" s="196" t="s">
        <v>900</v>
      </c>
      <c r="G189" s="175"/>
      <c r="H189" s="175" t="s">
        <v>981</v>
      </c>
      <c r="I189" s="175" t="s">
        <v>982</v>
      </c>
      <c r="J189" s="233" t="s">
        <v>983</v>
      </c>
      <c r="K189" s="219"/>
    </row>
    <row r="190" spans="2:11" customFormat="1" ht="15" customHeight="1" x14ac:dyDescent="0.2">
      <c r="B190" s="234"/>
      <c r="C190" s="235" t="s">
        <v>984</v>
      </c>
      <c r="D190" s="236"/>
      <c r="E190" s="236"/>
      <c r="F190" s="237" t="s">
        <v>900</v>
      </c>
      <c r="G190" s="236"/>
      <c r="H190" s="236" t="s">
        <v>985</v>
      </c>
      <c r="I190" s="236" t="s">
        <v>982</v>
      </c>
      <c r="J190" s="238" t="s">
        <v>983</v>
      </c>
      <c r="K190" s="239"/>
    </row>
    <row r="191" spans="2:11" customFormat="1" ht="15" customHeight="1" x14ac:dyDescent="0.2">
      <c r="B191" s="198"/>
      <c r="C191" s="232" t="s">
        <v>44</v>
      </c>
      <c r="D191" s="175"/>
      <c r="E191" s="175"/>
      <c r="F191" s="196" t="s">
        <v>894</v>
      </c>
      <c r="G191" s="175"/>
      <c r="H191" s="172" t="s">
        <v>986</v>
      </c>
      <c r="I191" s="175" t="s">
        <v>987</v>
      </c>
      <c r="J191" s="175"/>
      <c r="K191" s="219"/>
    </row>
    <row r="192" spans="2:11" customFormat="1" ht="15" customHeight="1" x14ac:dyDescent="0.2">
      <c r="B192" s="198"/>
      <c r="C192" s="232" t="s">
        <v>988</v>
      </c>
      <c r="D192" s="175"/>
      <c r="E192" s="175"/>
      <c r="F192" s="196" t="s">
        <v>894</v>
      </c>
      <c r="G192" s="175"/>
      <c r="H192" s="175" t="s">
        <v>989</v>
      </c>
      <c r="I192" s="175" t="s">
        <v>929</v>
      </c>
      <c r="J192" s="175"/>
      <c r="K192" s="219"/>
    </row>
    <row r="193" spans="2:11" customFormat="1" ht="15" customHeight="1" x14ac:dyDescent="0.2">
      <c r="B193" s="198"/>
      <c r="C193" s="232" t="s">
        <v>990</v>
      </c>
      <c r="D193" s="175"/>
      <c r="E193" s="175"/>
      <c r="F193" s="196" t="s">
        <v>894</v>
      </c>
      <c r="G193" s="175"/>
      <c r="H193" s="175" t="s">
        <v>991</v>
      </c>
      <c r="I193" s="175" t="s">
        <v>929</v>
      </c>
      <c r="J193" s="175"/>
      <c r="K193" s="219"/>
    </row>
    <row r="194" spans="2:11" customFormat="1" ht="15" customHeight="1" x14ac:dyDescent="0.2">
      <c r="B194" s="198"/>
      <c r="C194" s="232" t="s">
        <v>992</v>
      </c>
      <c r="D194" s="175"/>
      <c r="E194" s="175"/>
      <c r="F194" s="196" t="s">
        <v>900</v>
      </c>
      <c r="G194" s="175"/>
      <c r="H194" s="175" t="s">
        <v>993</v>
      </c>
      <c r="I194" s="175" t="s">
        <v>929</v>
      </c>
      <c r="J194" s="175"/>
      <c r="K194" s="219"/>
    </row>
    <row r="195" spans="2:11" customFormat="1" ht="15" customHeight="1" x14ac:dyDescent="0.2">
      <c r="B195" s="225"/>
      <c r="C195" s="240"/>
      <c r="D195" s="205"/>
      <c r="E195" s="205"/>
      <c r="F195" s="205"/>
      <c r="G195" s="205"/>
      <c r="H195" s="205"/>
      <c r="I195" s="205"/>
      <c r="J195" s="205"/>
      <c r="K195" s="226"/>
    </row>
    <row r="196" spans="2:11" customFormat="1" ht="18.75" customHeight="1" x14ac:dyDescent="0.2">
      <c r="B196" s="207"/>
      <c r="C196" s="217"/>
      <c r="D196" s="217"/>
      <c r="E196" s="217"/>
      <c r="F196" s="227"/>
      <c r="G196" s="217"/>
      <c r="H196" s="217"/>
      <c r="I196" s="217"/>
      <c r="J196" s="217"/>
      <c r="K196" s="207"/>
    </row>
    <row r="197" spans="2:11" customFormat="1" ht="18.75" customHeight="1" x14ac:dyDescent="0.2">
      <c r="B197" s="207"/>
      <c r="C197" s="217"/>
      <c r="D197" s="217"/>
      <c r="E197" s="217"/>
      <c r="F197" s="227"/>
      <c r="G197" s="217"/>
      <c r="H197" s="217"/>
      <c r="I197" s="217"/>
      <c r="J197" s="217"/>
      <c r="K197" s="207"/>
    </row>
    <row r="198" spans="2:11" customFormat="1" ht="18.75" customHeight="1" x14ac:dyDescent="0.2">
      <c r="B198" s="182"/>
      <c r="C198" s="182"/>
      <c r="D198" s="182"/>
      <c r="E198" s="182"/>
      <c r="F198" s="182"/>
      <c r="G198" s="182"/>
      <c r="H198" s="182"/>
      <c r="I198" s="182"/>
      <c r="J198" s="182"/>
      <c r="K198" s="182"/>
    </row>
    <row r="199" spans="2:11" customFormat="1" ht="13.5" x14ac:dyDescent="0.2">
      <c r="B199" s="164"/>
      <c r="C199" s="165"/>
      <c r="D199" s="165"/>
      <c r="E199" s="165"/>
      <c r="F199" s="165"/>
      <c r="G199" s="165"/>
      <c r="H199" s="165"/>
      <c r="I199" s="165"/>
      <c r="J199" s="165"/>
      <c r="K199" s="166"/>
    </row>
    <row r="200" spans="2:11" customFormat="1" ht="21" x14ac:dyDescent="0.2">
      <c r="B200" s="167"/>
      <c r="C200" s="343" t="s">
        <v>994</v>
      </c>
      <c r="D200" s="343"/>
      <c r="E200" s="343"/>
      <c r="F200" s="343"/>
      <c r="G200" s="343"/>
      <c r="H200" s="343"/>
      <c r="I200" s="343"/>
      <c r="J200" s="343"/>
      <c r="K200" s="168"/>
    </row>
    <row r="201" spans="2:11" customFormat="1" ht="25.5" customHeight="1" x14ac:dyDescent="0.3">
      <c r="B201" s="167"/>
      <c r="C201" s="241" t="s">
        <v>995</v>
      </c>
      <c r="D201" s="241"/>
      <c r="E201" s="241"/>
      <c r="F201" s="241" t="s">
        <v>996</v>
      </c>
      <c r="G201" s="242"/>
      <c r="H201" s="346" t="s">
        <v>997</v>
      </c>
      <c r="I201" s="346"/>
      <c r="J201" s="346"/>
      <c r="K201" s="168"/>
    </row>
    <row r="202" spans="2:11" customFormat="1" ht="5.25" customHeight="1" x14ac:dyDescent="0.2">
      <c r="B202" s="198"/>
      <c r="C202" s="193"/>
      <c r="D202" s="193"/>
      <c r="E202" s="193"/>
      <c r="F202" s="193"/>
      <c r="G202" s="217"/>
      <c r="H202" s="193"/>
      <c r="I202" s="193"/>
      <c r="J202" s="193"/>
      <c r="K202" s="219"/>
    </row>
    <row r="203" spans="2:11" customFormat="1" ht="15" customHeight="1" x14ac:dyDescent="0.2">
      <c r="B203" s="198"/>
      <c r="C203" s="175" t="s">
        <v>987</v>
      </c>
      <c r="D203" s="175"/>
      <c r="E203" s="175"/>
      <c r="F203" s="196" t="s">
        <v>45</v>
      </c>
      <c r="G203" s="175"/>
      <c r="H203" s="347" t="s">
        <v>998</v>
      </c>
      <c r="I203" s="347"/>
      <c r="J203" s="347"/>
      <c r="K203" s="219"/>
    </row>
    <row r="204" spans="2:11" customFormat="1" ht="15" customHeight="1" x14ac:dyDescent="0.2">
      <c r="B204" s="198"/>
      <c r="C204" s="175"/>
      <c r="D204" s="175"/>
      <c r="E204" s="175"/>
      <c r="F204" s="196" t="s">
        <v>46</v>
      </c>
      <c r="G204" s="175"/>
      <c r="H204" s="347" t="s">
        <v>999</v>
      </c>
      <c r="I204" s="347"/>
      <c r="J204" s="347"/>
      <c r="K204" s="219"/>
    </row>
    <row r="205" spans="2:11" customFormat="1" ht="15" customHeight="1" x14ac:dyDescent="0.2">
      <c r="B205" s="198"/>
      <c r="C205" s="175"/>
      <c r="D205" s="175"/>
      <c r="E205" s="175"/>
      <c r="F205" s="196" t="s">
        <v>49</v>
      </c>
      <c r="G205" s="175"/>
      <c r="H205" s="347" t="s">
        <v>1000</v>
      </c>
      <c r="I205" s="347"/>
      <c r="J205" s="347"/>
      <c r="K205" s="219"/>
    </row>
    <row r="206" spans="2:11" customFormat="1" ht="15" customHeight="1" x14ac:dyDescent="0.2">
      <c r="B206" s="198"/>
      <c r="C206" s="175"/>
      <c r="D206" s="175"/>
      <c r="E206" s="175"/>
      <c r="F206" s="196" t="s">
        <v>47</v>
      </c>
      <c r="G206" s="175"/>
      <c r="H206" s="347" t="s">
        <v>1001</v>
      </c>
      <c r="I206" s="347"/>
      <c r="J206" s="347"/>
      <c r="K206" s="219"/>
    </row>
    <row r="207" spans="2:11" customFormat="1" ht="15" customHeight="1" x14ac:dyDescent="0.2">
      <c r="B207" s="198"/>
      <c r="C207" s="175"/>
      <c r="D207" s="175"/>
      <c r="E207" s="175"/>
      <c r="F207" s="196" t="s">
        <v>48</v>
      </c>
      <c r="G207" s="175"/>
      <c r="H207" s="347" t="s">
        <v>1002</v>
      </c>
      <c r="I207" s="347"/>
      <c r="J207" s="347"/>
      <c r="K207" s="219"/>
    </row>
    <row r="208" spans="2:11" customFormat="1" ht="15" customHeight="1" x14ac:dyDescent="0.2">
      <c r="B208" s="198"/>
      <c r="C208" s="175"/>
      <c r="D208" s="175"/>
      <c r="E208" s="175"/>
      <c r="F208" s="196"/>
      <c r="G208" s="175"/>
      <c r="H208" s="175"/>
      <c r="I208" s="175"/>
      <c r="J208" s="175"/>
      <c r="K208" s="219"/>
    </row>
    <row r="209" spans="2:11" customFormat="1" ht="15" customHeight="1" x14ac:dyDescent="0.2">
      <c r="B209" s="198"/>
      <c r="C209" s="175" t="s">
        <v>941</v>
      </c>
      <c r="D209" s="175"/>
      <c r="E209" s="175"/>
      <c r="F209" s="196" t="s">
        <v>80</v>
      </c>
      <c r="G209" s="175"/>
      <c r="H209" s="347" t="s">
        <v>1003</v>
      </c>
      <c r="I209" s="347"/>
      <c r="J209" s="347"/>
      <c r="K209" s="219"/>
    </row>
    <row r="210" spans="2:11" customFormat="1" ht="15" customHeight="1" x14ac:dyDescent="0.2">
      <c r="B210" s="198"/>
      <c r="C210" s="175"/>
      <c r="D210" s="175"/>
      <c r="E210" s="175"/>
      <c r="F210" s="196" t="s">
        <v>839</v>
      </c>
      <c r="G210" s="175"/>
      <c r="H210" s="347" t="s">
        <v>840</v>
      </c>
      <c r="I210" s="347"/>
      <c r="J210" s="347"/>
      <c r="K210" s="219"/>
    </row>
    <row r="211" spans="2:11" customFormat="1" ht="15" customHeight="1" x14ac:dyDescent="0.2">
      <c r="B211" s="198"/>
      <c r="C211" s="175"/>
      <c r="D211" s="175"/>
      <c r="E211" s="175"/>
      <c r="F211" s="196" t="s">
        <v>837</v>
      </c>
      <c r="G211" s="175"/>
      <c r="H211" s="347" t="s">
        <v>1004</v>
      </c>
      <c r="I211" s="347"/>
      <c r="J211" s="347"/>
      <c r="K211" s="219"/>
    </row>
    <row r="212" spans="2:11" customFormat="1" ht="15" customHeight="1" x14ac:dyDescent="0.2">
      <c r="B212" s="243"/>
      <c r="C212" s="175"/>
      <c r="D212" s="175"/>
      <c r="E212" s="175"/>
      <c r="F212" s="196" t="s">
        <v>841</v>
      </c>
      <c r="G212" s="232"/>
      <c r="H212" s="348" t="s">
        <v>842</v>
      </c>
      <c r="I212" s="348"/>
      <c r="J212" s="348"/>
      <c r="K212" s="244"/>
    </row>
    <row r="213" spans="2:11" customFormat="1" ht="15" customHeight="1" x14ac:dyDescent="0.2">
      <c r="B213" s="243"/>
      <c r="C213" s="175"/>
      <c r="D213" s="175"/>
      <c r="E213" s="175"/>
      <c r="F213" s="196" t="s">
        <v>298</v>
      </c>
      <c r="G213" s="232"/>
      <c r="H213" s="348" t="s">
        <v>1005</v>
      </c>
      <c r="I213" s="348"/>
      <c r="J213" s="348"/>
      <c r="K213" s="244"/>
    </row>
    <row r="214" spans="2:11" customFormat="1" ht="15" customHeight="1" x14ac:dyDescent="0.2">
      <c r="B214" s="243"/>
      <c r="C214" s="175"/>
      <c r="D214" s="175"/>
      <c r="E214" s="175"/>
      <c r="F214" s="196"/>
      <c r="G214" s="232"/>
      <c r="H214" s="223"/>
      <c r="I214" s="223"/>
      <c r="J214" s="223"/>
      <c r="K214" s="244"/>
    </row>
    <row r="215" spans="2:11" customFormat="1" ht="15" customHeight="1" x14ac:dyDescent="0.2">
      <c r="B215" s="243"/>
      <c r="C215" s="175" t="s">
        <v>965</v>
      </c>
      <c r="D215" s="175"/>
      <c r="E215" s="175"/>
      <c r="F215" s="196">
        <v>1</v>
      </c>
      <c r="G215" s="232"/>
      <c r="H215" s="348" t="s">
        <v>1006</v>
      </c>
      <c r="I215" s="348"/>
      <c r="J215" s="348"/>
      <c r="K215" s="244"/>
    </row>
    <row r="216" spans="2:11" customFormat="1" ht="15" customHeight="1" x14ac:dyDescent="0.2">
      <c r="B216" s="243"/>
      <c r="C216" s="175"/>
      <c r="D216" s="175"/>
      <c r="E216" s="175"/>
      <c r="F216" s="196">
        <v>2</v>
      </c>
      <c r="G216" s="232"/>
      <c r="H216" s="348" t="s">
        <v>1007</v>
      </c>
      <c r="I216" s="348"/>
      <c r="J216" s="348"/>
      <c r="K216" s="244"/>
    </row>
    <row r="217" spans="2:11" customFormat="1" ht="15" customHeight="1" x14ac:dyDescent="0.2">
      <c r="B217" s="243"/>
      <c r="C217" s="175"/>
      <c r="D217" s="175"/>
      <c r="E217" s="175"/>
      <c r="F217" s="196">
        <v>3</v>
      </c>
      <c r="G217" s="232"/>
      <c r="H217" s="348" t="s">
        <v>1008</v>
      </c>
      <c r="I217" s="348"/>
      <c r="J217" s="348"/>
      <c r="K217" s="244"/>
    </row>
    <row r="218" spans="2:11" customFormat="1" ht="15" customHeight="1" x14ac:dyDescent="0.2">
      <c r="B218" s="243"/>
      <c r="C218" s="175"/>
      <c r="D218" s="175"/>
      <c r="E218" s="175"/>
      <c r="F218" s="196">
        <v>4</v>
      </c>
      <c r="G218" s="232"/>
      <c r="H218" s="348" t="s">
        <v>1009</v>
      </c>
      <c r="I218" s="348"/>
      <c r="J218" s="348"/>
      <c r="K218" s="244"/>
    </row>
    <row r="219" spans="2:11" customFormat="1" ht="12.75" customHeight="1" x14ac:dyDescent="0.2">
      <c r="B219" s="245"/>
      <c r="C219" s="246"/>
      <c r="D219" s="246"/>
      <c r="E219" s="246"/>
      <c r="F219" s="246"/>
      <c r="G219" s="246"/>
      <c r="H219" s="246"/>
      <c r="I219" s="246"/>
      <c r="J219" s="246"/>
      <c r="K219" s="24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D.1.1.1 - Bourané konstrukce</vt:lpstr>
      <vt:lpstr>D.1.1.2 - Nové konstrukce</vt:lpstr>
      <vt:lpstr>VRN - Vedlejší rozpočtové...</vt:lpstr>
      <vt:lpstr>Seznam figur</vt:lpstr>
      <vt:lpstr>Pokyny pro vyplnění</vt:lpstr>
      <vt:lpstr>'D.1.1.1 - Bourané konstrukce'!Názvy_tisku</vt:lpstr>
      <vt:lpstr>'D.1.1.2 - Nové konstrukce'!Názvy_tisku</vt:lpstr>
      <vt:lpstr>'Rekapitulace stavby'!Názvy_tisku</vt:lpstr>
      <vt:lpstr>'Seznam figur'!Názvy_tisku</vt:lpstr>
      <vt:lpstr>'VRN - Vedlejší rozpočtové...'!Názvy_tisku</vt:lpstr>
      <vt:lpstr>'D.1.1.1 - Bourané konstrukce'!Oblast_tisku</vt:lpstr>
      <vt:lpstr>'D.1.1.2 - Nové konstrukce'!Oblast_tisku</vt:lpstr>
      <vt:lpstr>'Pokyny pro vyplnění'!Oblast_tisku</vt:lpstr>
      <vt:lpstr>'Rekapitulace stavby'!Oblast_tisku</vt:lpstr>
      <vt:lpstr>'Seznam figur'!Oblast_tisku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Biolek</dc:creator>
  <cp:lastModifiedBy>Jakub Tichý</cp:lastModifiedBy>
  <cp:lastPrinted>2024-05-30T14:21:39Z</cp:lastPrinted>
  <dcterms:created xsi:type="dcterms:W3CDTF">2024-05-29T14:24:16Z</dcterms:created>
  <dcterms:modified xsi:type="dcterms:W3CDTF">2024-05-31T13:37:11Z</dcterms:modified>
</cp:coreProperties>
</file>